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110" windowWidth="15315" windowHeight="11565"/>
  </bookViews>
  <sheets>
    <sheet name="Tytułowa VG" sheetId="5" r:id="rId1"/>
    <sheet name="Bilans VG" sheetId="2" r:id="rId2"/>
    <sheet name="Rachunek zysków i strat VG" sheetId="3" r:id="rId3"/>
    <sheet name="Przepływy pieniężne VG" sheetId="4" r:id="rId4"/>
    <sheet name="Segmenty" sheetId="10" r:id="rId5"/>
  </sheets>
  <definedNames>
    <definedName name="_xlnm.Print_Area" localSheetId="2">'Rachunek zysków i strat VG'!$A$1:$N$32</definedName>
    <definedName name="_xlnm.Print_Area" localSheetId="4">Segmenty!$A$1:$N$39</definedName>
    <definedName name="_xlnm.Print_Area" localSheetId="0">'Tytułowa VG'!$A$1:$A$29</definedName>
  </definedNames>
  <calcPr calcId="125725"/>
</workbook>
</file>

<file path=xl/calcChain.xml><?xml version="1.0" encoding="utf-8"?>
<calcChain xmlns="http://schemas.openxmlformats.org/spreadsheetml/2006/main">
  <c r="K12" i="3"/>
  <c r="K11"/>
  <c r="M19"/>
  <c r="L19"/>
  <c r="K19"/>
  <c r="J19"/>
  <c r="K15"/>
  <c r="L18"/>
  <c r="K18"/>
  <c r="G34" i="10"/>
  <c r="G32"/>
  <c r="G30" l="1"/>
  <c r="G31" s="1"/>
  <c r="D31"/>
  <c r="E20"/>
  <c r="D20"/>
  <c r="C20"/>
  <c r="E9"/>
  <c r="D9"/>
  <c r="G15" i="3" l="1"/>
  <c r="G11"/>
  <c r="I29" i="10" l="1"/>
  <c r="I11" i="3" l="1"/>
  <c r="M11"/>
  <c r="E11"/>
  <c r="D13" l="1"/>
  <c r="D28" i="10" l="1"/>
  <c r="D29"/>
  <c r="D30"/>
  <c r="D32"/>
  <c r="D33"/>
  <c r="D34" l="1"/>
  <c r="I28" l="1"/>
  <c r="I30"/>
  <c r="I31"/>
  <c r="I32"/>
  <c r="I33"/>
  <c r="I34"/>
  <c r="I27"/>
  <c r="E34" l="1"/>
  <c r="E31"/>
  <c r="E30"/>
  <c r="M34"/>
  <c r="M33"/>
  <c r="M32"/>
  <c r="M31"/>
  <c r="M30"/>
  <c r="M29"/>
  <c r="M28"/>
  <c r="M27"/>
  <c r="E32"/>
  <c r="E33"/>
  <c r="E29"/>
  <c r="E28"/>
  <c r="E27"/>
  <c r="D27"/>
  <c r="D26" i="4"/>
  <c r="E13" i="3"/>
  <c r="E16" s="1"/>
  <c r="E19" s="1"/>
  <c r="M16"/>
  <c r="M7"/>
  <c r="D12" l="1"/>
  <c r="D16" s="1"/>
  <c r="D19" s="1"/>
  <c r="L7"/>
  <c r="L16" s="1"/>
  <c r="D52" i="2"/>
  <c r="D24"/>
  <c r="L24"/>
  <c r="J11" i="3"/>
  <c r="L22" l="1"/>
  <c r="L27" s="1"/>
  <c r="J16"/>
  <c r="K16"/>
  <c r="L28" l="1"/>
  <c r="K41" i="4"/>
  <c r="K30"/>
  <c r="K23"/>
  <c r="I13" i="3" l="1"/>
  <c r="I16" s="1"/>
  <c r="H11"/>
  <c r="H12"/>
  <c r="G12"/>
  <c r="F12"/>
  <c r="F13" s="1"/>
  <c r="F16" s="1"/>
  <c r="G13" l="1"/>
  <c r="G16" s="1"/>
  <c r="G19" s="1"/>
  <c r="H13"/>
  <c r="H16" s="1"/>
  <c r="K24" i="2" l="1"/>
  <c r="J24"/>
  <c r="H24"/>
  <c r="G24"/>
  <c r="F24"/>
  <c r="C24"/>
  <c r="C52"/>
  <c r="K28" i="3" l="1"/>
  <c r="K27"/>
  <c r="J28"/>
  <c r="J27"/>
  <c r="H28"/>
  <c r="H27"/>
  <c r="G28"/>
  <c r="G27"/>
  <c r="F28"/>
  <c r="F27"/>
  <c r="C33" i="10" l="1"/>
  <c r="C32"/>
  <c r="C28"/>
  <c r="C29"/>
  <c r="C30"/>
  <c r="C27"/>
  <c r="J40" i="4" l="1"/>
  <c r="J41" s="1"/>
  <c r="F30"/>
  <c r="G30"/>
  <c r="H30"/>
  <c r="I30"/>
  <c r="J28"/>
  <c r="J26"/>
  <c r="H40"/>
  <c r="H41" s="1"/>
  <c r="F41"/>
  <c r="G41"/>
  <c r="I41"/>
  <c r="F23"/>
  <c r="G23"/>
  <c r="H23"/>
  <c r="I23"/>
  <c r="F21"/>
  <c r="G21"/>
  <c r="H21"/>
  <c r="I21"/>
  <c r="J30" l="1"/>
  <c r="J23"/>
  <c r="C12" i="3"/>
  <c r="C13" s="1"/>
  <c r="C16" l="1"/>
  <c r="C19" s="1"/>
  <c r="C22" s="1"/>
  <c r="C27" l="1"/>
  <c r="C28"/>
  <c r="C6" i="4"/>
</calcChain>
</file>

<file path=xl/sharedStrings.xml><?xml version="1.0" encoding="utf-8"?>
<sst xmlns="http://schemas.openxmlformats.org/spreadsheetml/2006/main" count="331" uniqueCount="141">
  <si>
    <t>SKONSOLIDOWANY BILANS
dane w tys. zł, zgodne z MSSF</t>
  </si>
  <si>
    <t>Dane na dzień</t>
  </si>
  <si>
    <t>Aktywa trwałe</t>
  </si>
  <si>
    <t xml:space="preserve">Rzeczowe aktywa trwałe </t>
  </si>
  <si>
    <t>-</t>
  </si>
  <si>
    <t xml:space="preserve">Aktywa trwałe razem </t>
  </si>
  <si>
    <t>Aktywa obrotowe</t>
  </si>
  <si>
    <t>Zapasy</t>
  </si>
  <si>
    <t>Należności z tytułu dostaw i usług oraz pozostałe należności</t>
  </si>
  <si>
    <t>Środki pieniężne i ich ekwiwalenty</t>
  </si>
  <si>
    <t xml:space="preserve">Aktywa obrotowe razem </t>
  </si>
  <si>
    <t xml:space="preserve">Aktywa razem </t>
  </si>
  <si>
    <t>Zobowiązania</t>
  </si>
  <si>
    <t>Rezerwy długoterminowe</t>
  </si>
  <si>
    <t xml:space="preserve">Kapitał własny i zobowiązania razem  </t>
  </si>
  <si>
    <t>SKONSOLIDOWANY RACHUNEK ZYSKÓW I STRAT
dane w tys. zł, zgodne z MSSF</t>
  </si>
  <si>
    <t>Dane za okres 12 miesięcy
zakończony 31 grudnia</t>
  </si>
  <si>
    <t xml:space="preserve">Przychody ze sprzedaży  </t>
  </si>
  <si>
    <t xml:space="preserve">Koszt własny sprzedaży  </t>
  </si>
  <si>
    <t xml:space="preserve">Zysk brutto ze sprzedaży  </t>
  </si>
  <si>
    <t xml:space="preserve"> </t>
  </si>
  <si>
    <t xml:space="preserve">Koszty sprzedaży  </t>
  </si>
  <si>
    <t>Koszty ogólnego zarządu</t>
  </si>
  <si>
    <t>Pozostałe przychody operacyjne</t>
  </si>
  <si>
    <t xml:space="preserve">Pozostałe koszty operacyjne  </t>
  </si>
  <si>
    <t>Zysk/(strata) na działalności operacyjnej</t>
  </si>
  <si>
    <t xml:space="preserve">Zysk/ (strata) brutto  </t>
  </si>
  <si>
    <t xml:space="preserve">Podatek dochodowy  </t>
  </si>
  <si>
    <t xml:space="preserve">Zysk/ (strata) netto  </t>
  </si>
  <si>
    <t>Zysk/ (strata) netto przypadający na:</t>
  </si>
  <si>
    <t>Akcjonariuszy jednostki dominującej</t>
  </si>
  <si>
    <t>Zysk/ (strata) na jedną akcję zwykłą:</t>
  </si>
  <si>
    <t xml:space="preserve">Podstawowy (PLN) </t>
  </si>
  <si>
    <t xml:space="preserve">Rozwodniony (PLN) </t>
  </si>
  <si>
    <t>SKONSOLIDOWANY RACHUNEK PRZEPŁYWÓW PIENIĘŻNYCH
dane w tys. zł, zgodne z MSSF</t>
  </si>
  <si>
    <t>Dane za okres 3 miesięcy zakończony 31 marca</t>
  </si>
  <si>
    <t>Dane za okres 6 miesięcy zakończony 30 czerwca</t>
  </si>
  <si>
    <t>Dane za okres 9 miesięcy zakończony 30 września</t>
  </si>
  <si>
    <t>Przepływy środków pieniężnych z działalności operacyjnej</t>
  </si>
  <si>
    <t xml:space="preserve">Zysk/ (strata) przed opodatkowaniem </t>
  </si>
  <si>
    <t>Korekta o pozycje:</t>
  </si>
  <si>
    <t xml:space="preserve">Amortyzacja </t>
  </si>
  <si>
    <t xml:space="preserve">Zysk/strata z tytułu różnic kursowych </t>
  </si>
  <si>
    <t xml:space="preserve">Zysk/strata na inwestycjach </t>
  </si>
  <si>
    <t xml:space="preserve">Koszty/przychody finansowe z tytułu odsetek  </t>
  </si>
  <si>
    <t>Zmiany w kapitale obrotowym:</t>
  </si>
  <si>
    <t xml:space="preserve">Zmiany stanu rezerw </t>
  </si>
  <si>
    <t xml:space="preserve">Zmiany stanu zapasów </t>
  </si>
  <si>
    <t xml:space="preserve">Zmiany stanu należności </t>
  </si>
  <si>
    <t xml:space="preserve">Inne korekty </t>
  </si>
  <si>
    <t xml:space="preserve">Środki pieniężne wygenerowane z działalności operacyjnej </t>
  </si>
  <si>
    <t>Odsetki zapłacone i otrzymane</t>
  </si>
  <si>
    <t xml:space="preserve">Zapłacony podatek dochodowy </t>
  </si>
  <si>
    <t xml:space="preserve">Środki pieniężne netto z działalności operacyjnej </t>
  </si>
  <si>
    <t>Przepływy środków pieniężnych z działalności inwestycyjnej</t>
  </si>
  <si>
    <t>Wpływy ze sprzedaży wartości niematerialnych oraz rzeczowych aktywów trwałych</t>
  </si>
  <si>
    <t xml:space="preserve">Inne wpływy z aktywów finansowych </t>
  </si>
  <si>
    <t xml:space="preserve">Nabycie wartości niematerialnych oraz rzeczowych aktywów trwałych </t>
  </si>
  <si>
    <t xml:space="preserve">Środki pieniężne netto wykorzystane w działalności inwestycyjnej </t>
  </si>
  <si>
    <t>Przepływy środków pieniężnych z działalności finansowej</t>
  </si>
  <si>
    <t xml:space="preserve">Wpływy z tytułu zaciągniętych kredytów </t>
  </si>
  <si>
    <t xml:space="preserve">Emisja dłużnych papierów wartościowych  </t>
  </si>
  <si>
    <t xml:space="preserve">Spłata kredytów  </t>
  </si>
  <si>
    <t>Wykup dłużnych papierów wartościowych</t>
  </si>
  <si>
    <t xml:space="preserve">Wydatki z tytułu podziału zysku (dywidenda) </t>
  </si>
  <si>
    <t xml:space="preserve">Płatności z tytułu umów leasingu finansowego </t>
  </si>
  <si>
    <t xml:space="preserve">Środki pieniężne netto wykorzystane w działalności finansowej </t>
  </si>
  <si>
    <t xml:space="preserve">Zwiększenie/(zmniejszenie) netto stanu środków pieniężnych i ich ekwiwalentów  </t>
  </si>
  <si>
    <t xml:space="preserve">Środki pieniężne i ich ekwiwalenty na początek okresu </t>
  </si>
  <si>
    <t xml:space="preserve">Środki pieniężne i ich ekwiwalenty na koniec okresu </t>
  </si>
  <si>
    <t>SKONSOLIDOWANY BILANS</t>
  </si>
  <si>
    <t>SKONSOLIDOWANY RACHUNEK ZYSKÓW I STRAT</t>
  </si>
  <si>
    <t xml:space="preserve">Dane za okres 3 miesięcy zakończony </t>
  </si>
  <si>
    <t>Zgodnie z IAS - 18</t>
  </si>
  <si>
    <t>Nabycie aktywów finansowych</t>
  </si>
  <si>
    <t xml:space="preserve">Wpływy z tytułu emisji akcji 
(realizacja opcji na akcje) </t>
  </si>
  <si>
    <t xml:space="preserve">Wpływy z aktywów finansowych,  
w tym dywidendy  </t>
  </si>
  <si>
    <t>Zmiana stanu zobowiązań krótkoterminowych z wyjątkiem kredytów i obligacji</t>
  </si>
  <si>
    <t>31.03.2015</t>
  </si>
  <si>
    <t>30.06.2015</t>
  </si>
  <si>
    <t>30.09.2015</t>
  </si>
  <si>
    <t>31.12.2015</t>
  </si>
  <si>
    <t>Utworzenie i/lub likwidacja lokat bankowych z terminem zapadalności powyżej trzech miesięcy</t>
  </si>
  <si>
    <t>Pozostałe aktywa trwałe</t>
  </si>
  <si>
    <t>Grupa Kapitałowa
Vistula Group S.A.</t>
  </si>
  <si>
    <t>Arkusz został przygotowany wyłącznie w celach informacyjnych;
oficjalnym źródłem danych finansowych są raporty okresowe                                               Grupy Kapitałowej Vistula Group S.A.</t>
  </si>
  <si>
    <t>SKONSOLIDOWANY RACHUNEK PRZEPŁYWÓW PIENIĘŻNYCH</t>
  </si>
  <si>
    <t>31.03.2016</t>
  </si>
  <si>
    <t>30.06.2016</t>
  </si>
  <si>
    <t>30.09.2016</t>
  </si>
  <si>
    <t>Średnia ważona liczba akcji zwykłych</t>
  </si>
  <si>
    <t>Średnia ważona rozwodniona liczba akcji zwykłych</t>
  </si>
  <si>
    <t>Inne wartości niematerialne</t>
  </si>
  <si>
    <t>Wartość  firmy</t>
  </si>
  <si>
    <t>Nieruchomości inwestycyjne</t>
  </si>
  <si>
    <t xml:space="preserve">Należności długoterminowe </t>
  </si>
  <si>
    <t>Udziały i akcje</t>
  </si>
  <si>
    <t>Inne inwestycje długoterminowe</t>
  </si>
  <si>
    <t>Aktywa z tytułu odroczonego podatku dochodowego</t>
  </si>
  <si>
    <t>Udzielone pożyczki krótkoterminowe</t>
  </si>
  <si>
    <t>Inne inwestycje krótkoterminowe</t>
  </si>
  <si>
    <t>Kapitał własny przypisany do podmiotu dominującego</t>
  </si>
  <si>
    <t>Kapitał podstawowy</t>
  </si>
  <si>
    <t>Kapitał z aktualizacji wyceny</t>
  </si>
  <si>
    <t>Pozostałe kapitały</t>
  </si>
  <si>
    <t>Zyski zatrzymane</t>
  </si>
  <si>
    <t>Wynik finansowy roku bieżącego</t>
  </si>
  <si>
    <t>Kapitały mniejszościowe</t>
  </si>
  <si>
    <t>Kapitał własny razem</t>
  </si>
  <si>
    <t>Zobowiązania długoterminowe, w tym:</t>
  </si>
  <si>
    <t>Zobowiązania z tytułu zakupu środków trwałych</t>
  </si>
  <si>
    <t>Zobowiązania z tytułu leasingu</t>
  </si>
  <si>
    <t>Kredyty i pożyczki długoterminowe</t>
  </si>
  <si>
    <t>Zobowiązania z tytułu emisji dłużnych papierów wartościowych (obligacje)</t>
  </si>
  <si>
    <t>Rezerwa z tytułu odroczonego podatku dochodowego</t>
  </si>
  <si>
    <t>Zobowiązania i rezerwy długoterminowe razem</t>
  </si>
  <si>
    <t>Zobowiązania krótkoterminowe, w tym:</t>
  </si>
  <si>
    <t>Zobowiązania z tytułu dostaw i usług oraz pozostałe zobowiązania</t>
  </si>
  <si>
    <t>Kredyty i pożyczki krótkoterminowe</t>
  </si>
  <si>
    <t>Krótkoterminowa część kredytów i pożyczek długoterminowych</t>
  </si>
  <si>
    <t>Rezerwy krótkoterminowe</t>
  </si>
  <si>
    <t>Zobowiązania i rezerwy krótkoterminowe razem</t>
  </si>
  <si>
    <t xml:space="preserve">Dane przygotowane na podstawie Skonsolidowanych Sprawozdań Finansowych Vistula Group S.A. </t>
  </si>
  <si>
    <t>Korekta konsolidacyjna włączenie i wyłączenie spółek zależnych z konsolidacji</t>
  </si>
  <si>
    <t>Segment odzieżowy</t>
  </si>
  <si>
    <t>Segment jubilerski</t>
  </si>
  <si>
    <t>Razem</t>
  </si>
  <si>
    <t>NOTY SEGMENTOWE VISTULA GROUP</t>
  </si>
  <si>
    <t>Sprzedaż na rzecz klientów zewnętrznych</t>
  </si>
  <si>
    <t>Marża brutto</t>
  </si>
  <si>
    <t>Koszty operacyjne segmentu</t>
  </si>
  <si>
    <t>Pozostałe przychody i koszty operacyjne</t>
  </si>
  <si>
    <t>Wynik operacyjny</t>
  </si>
  <si>
    <t>Przychody i koszty finansowe</t>
  </si>
  <si>
    <t>Podatek</t>
  </si>
  <si>
    <t>Wynik netto</t>
  </si>
  <si>
    <t xml:space="preserve">Zobowiązania razem  </t>
  </si>
  <si>
    <t>Pozostałe aktywa obrotowe</t>
  </si>
  <si>
    <t>Podstawowe dane finansowe za okres od 2014 r. do 2016 r.</t>
  </si>
  <si>
    <t>31.12.2016</t>
  </si>
  <si>
    <t>Kraków, 15 marzec 2017 r.</t>
  </si>
</sst>
</file>

<file path=xl/styles.xml><?xml version="1.0" encoding="utf-8"?>
<styleSheet xmlns="http://schemas.openxmlformats.org/spreadsheetml/2006/main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#,##0\ _z_ł;\(#,##0\)\ _z_ł"/>
    <numFmt numFmtId="165" formatCode="#,##0.00\ _z_ł;\(#,##0\)\ _z_ł"/>
    <numFmt numFmtId="166" formatCode="#,##0.00\ _z_ł;\(#,##0.00\)\ _z_ł"/>
    <numFmt numFmtId="167" formatCode="#,##0.0000\ _z_ł;\(#,##0.00\)\ _z_ł"/>
    <numFmt numFmtId="170" formatCode="_-* #,##0\ _z_ł_-;\-* #,##0\ _z_ł_-;_-* &quot;-&quot;??\ _z_ł_-;_-@_-"/>
    <numFmt numFmtId="171" formatCode="#,##0.000\ _z_ł;\(#,##0.000\)\ _z_ł"/>
  </numFmts>
  <fonts count="28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18"/>
      <color theme="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0"/>
      <color rgb="FFAC1414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7"/>
      <color theme="0"/>
      <name val="Arial"/>
      <family val="2"/>
      <charset val="238"/>
    </font>
    <font>
      <b/>
      <sz val="11"/>
      <color theme="0"/>
      <name val="Czcionka tekstu podstawowego"/>
      <charset val="238"/>
    </font>
    <font>
      <b/>
      <sz val="7"/>
      <color theme="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0" fontId="26" fillId="0" borderId="0"/>
    <xf numFmtId="43" fontId="27" fillId="0" borderId="0" applyFont="0" applyFill="0" applyBorder="0" applyAlignment="0" applyProtection="0"/>
  </cellStyleXfs>
  <cellXfs count="198">
    <xf numFmtId="0" fontId="0" fillId="0" borderId="0" xfId="0"/>
    <xf numFmtId="0" fontId="3" fillId="2" borderId="0" xfId="0" applyFont="1" applyFill="1" applyAlignment="1" applyProtection="1"/>
    <xf numFmtId="0" fontId="0" fillId="2" borderId="0" xfId="0" applyFont="1" applyFill="1" applyAlignment="1"/>
    <xf numFmtId="0" fontId="3" fillId="2" borderId="0" xfId="0" applyFont="1" applyFill="1" applyBorder="1" applyAlignment="1" applyProtection="1"/>
    <xf numFmtId="0" fontId="4" fillId="2" borderId="0" xfId="0" applyFont="1" applyFill="1" applyAlignment="1" applyProtection="1"/>
    <xf numFmtId="0" fontId="4" fillId="2" borderId="0" xfId="0" applyFont="1" applyFill="1" applyAlignment="1"/>
    <xf numFmtId="0" fontId="5" fillId="2" borderId="0" xfId="0" applyFont="1" applyFill="1" applyAlignment="1" applyProtection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0" fillId="2" borderId="0" xfId="0" applyFill="1"/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10" fillId="2" borderId="2" xfId="0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 wrapText="1" indent="1"/>
    </xf>
    <xf numFmtId="0" fontId="10" fillId="2" borderId="2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2" fillId="2" borderId="0" xfId="0" applyFont="1" applyFill="1"/>
    <xf numFmtId="3" fontId="12" fillId="2" borderId="0" xfId="0" applyNumberFormat="1" applyFont="1" applyFill="1"/>
    <xf numFmtId="0" fontId="0" fillId="2" borderId="0" xfId="0" applyFill="1" applyBorder="1"/>
    <xf numFmtId="0" fontId="11" fillId="2" borderId="25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4" fillId="2" borderId="0" xfId="0" applyFont="1" applyFill="1"/>
    <xf numFmtId="0" fontId="10" fillId="2" borderId="21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3" fillId="2" borderId="0" xfId="0" applyFont="1" applyFill="1"/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wrapText="1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19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164" fontId="11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11" fillId="2" borderId="19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10" fillId="2" borderId="19" xfId="0" applyNumberFormat="1" applyFont="1" applyFill="1" applyBorder="1" applyAlignment="1">
      <alignment horizontal="right" vertical="center" wrapText="1"/>
    </xf>
    <xf numFmtId="164" fontId="1" fillId="2" borderId="19" xfId="0" applyNumberFormat="1" applyFont="1" applyFill="1" applyBorder="1" applyAlignment="1">
      <alignment horizontal="right" vertical="center" wrapText="1"/>
    </xf>
    <xf numFmtId="164" fontId="1" fillId="2" borderId="1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23" xfId="0" applyNumberFormat="1" applyFont="1" applyFill="1" applyBorder="1" applyAlignment="1">
      <alignment horizontal="right" vertical="center" wrapText="1"/>
    </xf>
    <xf numFmtId="164" fontId="11" fillId="2" borderId="20" xfId="0" applyNumberFormat="1" applyFont="1" applyFill="1" applyBorder="1" applyAlignment="1">
      <alignment horizontal="right" vertical="center" wrapText="1"/>
    </xf>
    <xf numFmtId="164" fontId="23" fillId="0" borderId="17" xfId="0" applyNumberFormat="1" applyFont="1" applyFill="1" applyBorder="1" applyAlignment="1">
      <alignment horizontal="right" vertical="center" wrapText="1"/>
    </xf>
    <xf numFmtId="164" fontId="11" fillId="2" borderId="15" xfId="0" applyNumberFormat="1" applyFont="1" applyFill="1" applyBorder="1" applyAlignment="1">
      <alignment horizontal="right" vertical="center" wrapText="1"/>
    </xf>
    <xf numFmtId="164" fontId="23" fillId="2" borderId="17" xfId="0" applyNumberFormat="1" applyFont="1" applyFill="1" applyBorder="1" applyAlignment="1">
      <alignment horizontal="right" vertical="center" wrapText="1"/>
    </xf>
    <xf numFmtId="164" fontId="23" fillId="0" borderId="26" xfId="0" applyNumberFormat="1" applyFont="1" applyFill="1" applyBorder="1" applyAlignment="1">
      <alignment horizontal="right" vertical="center" wrapText="1"/>
    </xf>
    <xf numFmtId="164" fontId="11" fillId="2" borderId="16" xfId="0" applyNumberFormat="1" applyFont="1" applyFill="1" applyBorder="1" applyAlignment="1">
      <alignment horizontal="right" vertical="center" wrapText="1"/>
    </xf>
    <xf numFmtId="164" fontId="11" fillId="2" borderId="21" xfId="0" applyNumberFormat="1" applyFont="1" applyFill="1" applyBorder="1" applyAlignment="1">
      <alignment horizontal="right" vertical="center" wrapText="1"/>
    </xf>
    <xf numFmtId="164" fontId="23" fillId="0" borderId="19" xfId="0" applyNumberFormat="1" applyFont="1" applyFill="1" applyBorder="1" applyAlignment="1">
      <alignment horizontal="right" vertical="center" wrapText="1"/>
    </xf>
    <xf numFmtId="164" fontId="23" fillId="2" borderId="19" xfId="0" applyNumberFormat="1" applyFont="1" applyFill="1" applyBorder="1" applyAlignment="1">
      <alignment horizontal="right" vertical="center" wrapText="1"/>
    </xf>
    <xf numFmtId="164" fontId="24" fillId="2" borderId="19" xfId="0" applyNumberFormat="1" applyFont="1" applyFill="1" applyBorder="1" applyAlignment="1">
      <alignment horizontal="right" vertical="center" wrapText="1"/>
    </xf>
    <xf numFmtId="164" fontId="10" fillId="2" borderId="16" xfId="0" applyNumberFormat="1" applyFont="1" applyFill="1" applyBorder="1" applyAlignment="1">
      <alignment horizontal="right" vertical="center" wrapText="1"/>
    </xf>
    <xf numFmtId="164" fontId="11" fillId="2" borderId="9" xfId="0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23" fillId="2" borderId="0" xfId="0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 applyAlignment="1">
      <alignment vertical="center" wrapText="1"/>
    </xf>
    <xf numFmtId="164" fontId="10" fillId="2" borderId="9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64" fontId="1" fillId="2" borderId="20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right" vertical="center" wrapText="1"/>
    </xf>
    <xf numFmtId="164" fontId="1" fillId="2" borderId="24" xfId="0" applyNumberFormat="1" applyFont="1" applyFill="1" applyBorder="1" applyAlignment="1">
      <alignment horizontal="right" vertical="center" wrapText="1"/>
    </xf>
    <xf numFmtId="165" fontId="11" fillId="2" borderId="17" xfId="0" applyNumberFormat="1" applyFont="1" applyFill="1" applyBorder="1" applyAlignment="1">
      <alignment horizontal="right" vertical="center" wrapText="1"/>
    </xf>
    <xf numFmtId="165" fontId="11" fillId="2" borderId="15" xfId="0" applyNumberFormat="1" applyFont="1" applyFill="1" applyBorder="1" applyAlignment="1">
      <alignment horizontal="right" vertical="center" wrapText="1"/>
    </xf>
    <xf numFmtId="165" fontId="11" fillId="2" borderId="7" xfId="0" applyNumberFormat="1" applyFont="1" applyFill="1" applyBorder="1" applyAlignment="1">
      <alignment horizontal="right" vertical="center" wrapText="1"/>
    </xf>
    <xf numFmtId="165" fontId="11" fillId="2" borderId="14" xfId="0" applyNumberFormat="1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41" fontId="2" fillId="2" borderId="16" xfId="0" applyNumberFormat="1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64" fontId="23" fillId="2" borderId="16" xfId="0" applyNumberFormat="1" applyFont="1" applyFill="1" applyBorder="1" applyAlignment="1">
      <alignment horizontal="right" vertical="center" wrapText="1"/>
    </xf>
    <xf numFmtId="164" fontId="25" fillId="2" borderId="19" xfId="0" applyNumberFormat="1" applyFont="1" applyFill="1" applyBorder="1" applyAlignment="1">
      <alignment horizontal="right" vertical="center" wrapText="1"/>
    </xf>
    <xf numFmtId="164" fontId="23" fillId="2" borderId="21" xfId="0" applyNumberFormat="1" applyFont="1" applyFill="1" applyBorder="1" applyAlignment="1">
      <alignment horizontal="right" vertical="center" wrapText="1"/>
    </xf>
    <xf numFmtId="164" fontId="24" fillId="0" borderId="19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right" vertical="center" wrapText="1"/>
    </xf>
    <xf numFmtId="166" fontId="11" fillId="2" borderId="0" xfId="0" applyNumberFormat="1" applyFont="1" applyFill="1" applyBorder="1" applyAlignment="1">
      <alignment horizontal="right" vertical="center" wrapText="1"/>
    </xf>
    <xf numFmtId="164" fontId="10" fillId="2" borderId="29" xfId="0" applyNumberFormat="1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vertical="center"/>
    </xf>
    <xf numFmtId="164" fontId="10" fillId="2" borderId="31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vertical="center"/>
    </xf>
    <xf numFmtId="164" fontId="10" fillId="2" borderId="33" xfId="0" applyNumberFormat="1" applyFont="1" applyFill="1" applyBorder="1" applyAlignment="1">
      <alignment horizontal="right" vertical="center" wrapText="1"/>
    </xf>
    <xf numFmtId="164" fontId="10" fillId="2" borderId="34" xfId="0" applyNumberFormat="1" applyFont="1" applyFill="1" applyBorder="1" applyAlignment="1">
      <alignment horizontal="right" vertical="center" wrapText="1"/>
    </xf>
    <xf numFmtId="164" fontId="2" fillId="2" borderId="35" xfId="0" applyNumberFormat="1" applyFont="1" applyFill="1" applyBorder="1" applyAlignment="1">
      <alignment horizontal="right" vertical="center" wrapText="1"/>
    </xf>
    <xf numFmtId="164" fontId="23" fillId="0" borderId="16" xfId="0" applyNumberFormat="1" applyFont="1" applyFill="1" applyBorder="1" applyAlignment="1">
      <alignment horizontal="right" vertical="center" wrapText="1"/>
    </xf>
    <xf numFmtId="164" fontId="24" fillId="0" borderId="16" xfId="0" applyNumberFormat="1" applyFont="1" applyFill="1" applyBorder="1" applyAlignment="1">
      <alignment horizontal="right" vertical="center" wrapText="1"/>
    </xf>
    <xf numFmtId="164" fontId="24" fillId="0" borderId="15" xfId="0" applyNumberFormat="1" applyFont="1" applyFill="1" applyBorder="1" applyAlignment="1">
      <alignment horizontal="right" vertical="center" wrapText="1"/>
    </xf>
    <xf numFmtId="164" fontId="24" fillId="0" borderId="24" xfId="0" applyNumberFormat="1" applyFont="1" applyFill="1" applyBorder="1" applyAlignment="1">
      <alignment horizontal="right" vertical="center" wrapText="1"/>
    </xf>
    <xf numFmtId="0" fontId="11" fillId="2" borderId="27" xfId="0" applyFont="1" applyFill="1" applyBorder="1" applyAlignment="1">
      <alignment vertical="center"/>
    </xf>
    <xf numFmtId="164" fontId="11" fillId="2" borderId="28" xfId="0" applyNumberFormat="1" applyFont="1" applyFill="1" applyBorder="1" applyAlignment="1">
      <alignment horizontal="right" vertical="center" wrapText="1"/>
    </xf>
    <xf numFmtId="164" fontId="11" fillId="0" borderId="35" xfId="0" applyNumberFormat="1" applyFont="1" applyFill="1" applyBorder="1" applyAlignment="1">
      <alignment horizontal="right" vertical="center" wrapText="1"/>
    </xf>
    <xf numFmtId="164" fontId="11" fillId="2" borderId="35" xfId="0" applyNumberFormat="1" applyFont="1" applyFill="1" applyBorder="1" applyAlignment="1">
      <alignment horizontal="right" vertical="center" wrapText="1"/>
    </xf>
    <xf numFmtId="164" fontId="10" fillId="2" borderId="30" xfId="0" applyNumberFormat="1" applyFont="1" applyFill="1" applyBorder="1" applyAlignment="1">
      <alignment horizontal="right" vertical="center" wrapText="1"/>
    </xf>
    <xf numFmtId="164" fontId="24" fillId="2" borderId="29" xfId="0" applyNumberFormat="1" applyFont="1" applyFill="1" applyBorder="1" applyAlignment="1">
      <alignment horizontal="right" vertical="center" wrapText="1"/>
    </xf>
    <xf numFmtId="164" fontId="24" fillId="2" borderId="31" xfId="0" applyNumberFormat="1" applyFont="1" applyFill="1" applyBorder="1" applyAlignment="1">
      <alignment horizontal="right" vertical="center" wrapText="1"/>
    </xf>
    <xf numFmtId="164" fontId="24" fillId="2" borderId="33" xfId="0" applyNumberFormat="1" applyFont="1" applyFill="1" applyBorder="1" applyAlignment="1">
      <alignment horizontal="right" vertical="center" wrapText="1"/>
    </xf>
    <xf numFmtId="166" fontId="23" fillId="2" borderId="0" xfId="0" applyNumberFormat="1" applyFont="1" applyFill="1" applyBorder="1" applyAlignment="1">
      <alignment horizontal="right" vertical="center" wrapText="1"/>
    </xf>
    <xf numFmtId="167" fontId="11" fillId="2" borderId="17" xfId="0" applyNumberFormat="1" applyFont="1" applyFill="1" applyBorder="1" applyAlignment="1">
      <alignment horizontal="right" vertical="center" wrapText="1"/>
    </xf>
    <xf numFmtId="167" fontId="11" fillId="2" borderId="7" xfId="0" applyNumberFormat="1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right" vertical="center" wrapText="1"/>
    </xf>
    <xf numFmtId="164" fontId="11" fillId="0" borderId="19" xfId="0" applyNumberFormat="1" applyFont="1" applyFill="1" applyBorder="1" applyAlignment="1">
      <alignment horizontal="right" vertical="center" wrapText="1"/>
    </xf>
    <xf numFmtId="0" fontId="10" fillId="6" borderId="11" xfId="0" applyFont="1" applyFill="1" applyBorder="1" applyAlignment="1">
      <alignment horizontal="center" vertical="center"/>
    </xf>
    <xf numFmtId="3" fontId="0" fillId="3" borderId="0" xfId="0" applyNumberFormat="1" applyFill="1"/>
    <xf numFmtId="164" fontId="1" fillId="2" borderId="36" xfId="0" applyNumberFormat="1" applyFont="1" applyFill="1" applyBorder="1" applyAlignment="1">
      <alignment horizontal="right" vertical="center" wrapText="1"/>
    </xf>
    <xf numFmtId="164" fontId="10" fillId="0" borderId="19" xfId="0" applyNumberFormat="1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right" vertical="center" wrapText="1"/>
    </xf>
    <xf numFmtId="164" fontId="1" fillId="0" borderId="19" xfId="0" applyNumberFormat="1" applyFont="1" applyFill="1" applyBorder="1" applyAlignment="1">
      <alignment horizontal="right" vertical="center" wrapText="1"/>
    </xf>
    <xf numFmtId="164" fontId="1" fillId="0" borderId="23" xfId="0" applyNumberFormat="1" applyFont="1" applyFill="1" applyBorder="1" applyAlignment="1">
      <alignment horizontal="right" vertical="center" wrapText="1"/>
    </xf>
    <xf numFmtId="164" fontId="24" fillId="2" borderId="16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4" fillId="0" borderId="29" xfId="0" applyNumberFormat="1" applyFont="1" applyFill="1" applyBorder="1" applyAlignment="1">
      <alignment horizontal="right"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164" fontId="10" fillId="0" borderId="33" xfId="0" applyNumberFormat="1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/>
    <xf numFmtId="0" fontId="10" fillId="5" borderId="13" xfId="0" applyFont="1" applyFill="1" applyBorder="1" applyAlignment="1">
      <alignment horizontal="center" vertical="center" wrapText="1"/>
    </xf>
    <xf numFmtId="43" fontId="0" fillId="3" borderId="0" xfId="0" applyNumberFormat="1" applyFill="1"/>
    <xf numFmtId="164" fontId="0" fillId="3" borderId="0" xfId="0" applyNumberFormat="1" applyFill="1"/>
    <xf numFmtId="170" fontId="23" fillId="2" borderId="19" xfId="2" applyNumberFormat="1" applyFont="1" applyFill="1" applyBorder="1" applyAlignment="1">
      <alignment horizontal="right" vertical="center" wrapText="1"/>
    </xf>
    <xf numFmtId="170" fontId="11" fillId="2" borderId="19" xfId="2" applyNumberFormat="1" applyFont="1" applyFill="1" applyBorder="1" applyAlignment="1">
      <alignment horizontal="right" vertical="center" wrapText="1"/>
    </xf>
    <xf numFmtId="170" fontId="11" fillId="2" borderId="16" xfId="2" applyNumberFormat="1" applyFont="1" applyFill="1" applyBorder="1" applyAlignment="1">
      <alignment horizontal="right" vertical="center" wrapText="1"/>
    </xf>
    <xf numFmtId="171" fontId="0" fillId="3" borderId="0" xfId="0" applyNumberFormat="1" applyFill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4</xdr:row>
      <xdr:rowOff>66676</xdr:rowOff>
    </xdr:from>
    <xdr:to>
      <xdr:col>0</xdr:col>
      <xdr:colOff>5343525</xdr:colOff>
      <xdr:row>14</xdr:row>
      <xdr:rowOff>100966</xdr:rowOff>
    </xdr:to>
    <xdr:pic>
      <xdr:nvPicPr>
        <xdr:cNvPr id="8" name="Obraz 7" descr="C:\Users\kkania\AppData\Local\Microsoft\Windows\Temporary Internet Files\Content.Outlook\OHZ8MQ3G\WOLCZANKA wiosna lato 2017 (3).jpg">
          <a:extLst>
            <a:ext uri="{FF2B5EF4-FFF2-40B4-BE49-F238E27FC236}">
              <a16:creationId xmlns:a16="http://schemas.microsoft.com/office/drawing/2014/main" xmlns="" id="{92E2D1F9-FCFF-47FA-A089-90D54C5F63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4150" y="1819276"/>
          <a:ext cx="2619375" cy="1844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157617</xdr:colOff>
      <xdr:row>14</xdr:row>
      <xdr:rowOff>71437</xdr:rowOff>
    </xdr:from>
    <xdr:to>
      <xdr:col>0</xdr:col>
      <xdr:colOff>2759528</xdr:colOff>
      <xdr:row>24</xdr:row>
      <xdr:rowOff>7937</xdr:rowOff>
    </xdr:to>
    <xdr:pic>
      <xdr:nvPicPr>
        <xdr:cNvPr id="9" name="Obraz 8" descr="C:\Users\kkania\AppData\Local\Microsoft\Windows\Temporary Internet Files\Content.Outlook\OHZ8MQ3G\DENI CLER wiosna lato 2017 (3).jpg">
          <a:extLst>
            <a:ext uri="{FF2B5EF4-FFF2-40B4-BE49-F238E27FC236}">
              <a16:creationId xmlns:a16="http://schemas.microsoft.com/office/drawing/2014/main" xmlns="" id="{67B4FC65-58BE-413F-9C07-F56DAAC35C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617" y="3663723"/>
          <a:ext cx="2601911" cy="17734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1923144</xdr:colOff>
      <xdr:row>14</xdr:row>
      <xdr:rowOff>109310</xdr:rowOff>
    </xdr:from>
    <xdr:to>
      <xdr:col>0</xdr:col>
      <xdr:colOff>2687411</xdr:colOff>
      <xdr:row>16</xdr:row>
      <xdr:rowOff>170088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81EBF833-2EF0-4B00-B78D-9D7E43F1D14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3144" y="3701596"/>
          <a:ext cx="764267" cy="4281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2720295</xdr:colOff>
      <xdr:row>14</xdr:row>
      <xdr:rowOff>71437</xdr:rowOff>
    </xdr:from>
    <xdr:to>
      <xdr:col>0</xdr:col>
      <xdr:colOff>5355544</xdr:colOff>
      <xdr:row>24</xdr:row>
      <xdr:rowOff>15875</xdr:rowOff>
    </xdr:to>
    <xdr:pic>
      <xdr:nvPicPr>
        <xdr:cNvPr id="11" name="Obraz 10" descr="C:\Users\kkania\AppData\Local\Microsoft\Windows\Temporary Internet Files\Content.Outlook\OHZ8MQ3G\Kampania Freedom W.KRUK (1).jpg">
          <a:extLst>
            <a:ext uri="{FF2B5EF4-FFF2-40B4-BE49-F238E27FC236}">
              <a16:creationId xmlns:a16="http://schemas.microsoft.com/office/drawing/2014/main" xmlns="" id="{B925982F-DE5B-43B0-94E3-BDC82991BAC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0295" y="3663723"/>
          <a:ext cx="2635249" cy="17814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4443639</xdr:colOff>
      <xdr:row>14</xdr:row>
      <xdr:rowOff>100693</xdr:rowOff>
    </xdr:from>
    <xdr:to>
      <xdr:col>0</xdr:col>
      <xdr:colOff>5313589</xdr:colOff>
      <xdr:row>16</xdr:row>
      <xdr:rowOff>130402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06A52420-4AB8-4BD0-BFE1-03F31FB90AD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3639" y="3692979"/>
          <a:ext cx="869950" cy="3971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158751</xdr:colOff>
      <xdr:row>4</xdr:row>
      <xdr:rowOff>79375</xdr:rowOff>
    </xdr:from>
    <xdr:to>
      <xdr:col>0</xdr:col>
      <xdr:colOff>2719389</xdr:colOff>
      <xdr:row>14</xdr:row>
      <xdr:rowOff>71437</xdr:rowOff>
    </xdr:to>
    <xdr:pic>
      <xdr:nvPicPr>
        <xdr:cNvPr id="17" name="Obraz 16" descr="C:\Users\kkania\AppData\Local\Microsoft\Windows\Temporary Internet Files\Content.Outlook\OHZ8MQ3G\VISTULA WIOSNA LATO 2017 (6).jpg">
          <a:extLst>
            <a:ext uri="{FF2B5EF4-FFF2-40B4-BE49-F238E27FC236}">
              <a16:creationId xmlns:a16="http://schemas.microsoft.com/office/drawing/2014/main" xmlns="" id="{6508D3BE-0F5A-49A2-9BF3-BE78FBDF010B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751" y="1833563"/>
          <a:ext cx="2560638" cy="1817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247650</xdr:rowOff>
    </xdr:from>
    <xdr:to>
      <xdr:col>1</xdr:col>
      <xdr:colOff>1765774</xdr:colOff>
      <xdr:row>0</xdr:row>
      <xdr:rowOff>723900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8675" y="247650"/>
          <a:ext cx="1184749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295275</xdr:rowOff>
    </xdr:from>
    <xdr:to>
      <xdr:col>1</xdr:col>
      <xdr:colOff>1632424</xdr:colOff>
      <xdr:row>0</xdr:row>
      <xdr:rowOff>771525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14375" y="295275"/>
          <a:ext cx="1184749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257175</xdr:rowOff>
    </xdr:from>
    <xdr:to>
      <xdr:col>1</xdr:col>
      <xdr:colOff>1575274</xdr:colOff>
      <xdr:row>0</xdr:row>
      <xdr:rowOff>733425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0" y="257175"/>
          <a:ext cx="1184749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295275</xdr:rowOff>
    </xdr:from>
    <xdr:to>
      <xdr:col>1</xdr:col>
      <xdr:colOff>1632424</xdr:colOff>
      <xdr:row>0</xdr:row>
      <xdr:rowOff>771525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14375" y="295275"/>
          <a:ext cx="118474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4"/>
  <sheetViews>
    <sheetView tabSelected="1" zoomScaleNormal="100" workbookViewId="0">
      <selection activeCell="B16" sqref="B16"/>
    </sheetView>
  </sheetViews>
  <sheetFormatPr defaultRowHeight="14.25"/>
  <cols>
    <col min="1" max="1" width="71.875" style="13" customWidth="1"/>
    <col min="2" max="16384" width="9" style="13"/>
  </cols>
  <sheetData>
    <row r="1" spans="1:1">
      <c r="A1" s="9"/>
    </row>
    <row r="2" spans="1:1" ht="86.25" customHeight="1">
      <c r="A2" s="50" t="s">
        <v>84</v>
      </c>
    </row>
    <row r="3" spans="1:1" ht="22.5">
      <c r="A3" s="10"/>
    </row>
    <row r="4" spans="1:1" ht="15">
      <c r="A4" s="11" t="s">
        <v>138</v>
      </c>
    </row>
    <row r="5" spans="1:1">
      <c r="A5" s="9"/>
    </row>
    <row r="6" spans="1:1">
      <c r="A6" s="9"/>
    </row>
    <row r="7" spans="1:1">
      <c r="A7" s="9"/>
    </row>
    <row r="8" spans="1:1">
      <c r="A8" s="9"/>
    </row>
    <row r="9" spans="1:1">
      <c r="A9" s="9"/>
    </row>
    <row r="10" spans="1:1">
      <c r="A10" s="9"/>
    </row>
    <row r="11" spans="1:1">
      <c r="A11" s="9"/>
    </row>
    <row r="12" spans="1:1">
      <c r="A12" s="9"/>
    </row>
    <row r="13" spans="1:1">
      <c r="A13" s="9"/>
    </row>
    <row r="14" spans="1:1">
      <c r="A14" s="9"/>
    </row>
    <row r="15" spans="1:1">
      <c r="A15" s="9"/>
    </row>
    <row r="16" spans="1:1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 ht="38.25">
      <c r="A26" s="52" t="s">
        <v>85</v>
      </c>
    </row>
    <row r="27" spans="1:1">
      <c r="A27" s="12"/>
    </row>
    <row r="28" spans="1:1" ht="15">
      <c r="A28" s="51" t="s">
        <v>140</v>
      </c>
    </row>
    <row r="29" spans="1:1">
      <c r="A29" s="9"/>
    </row>
    <row r="33" ht="13.5" customHeight="1"/>
    <row r="34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="90" zoomScaleNormal="9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E24" sqref="E24"/>
    </sheetView>
  </sheetViews>
  <sheetFormatPr defaultRowHeight="14.25"/>
  <cols>
    <col min="1" max="1" width="3.25" style="13" customWidth="1"/>
    <col min="2" max="2" width="31.5" style="13" customWidth="1"/>
    <col min="3" max="5" width="11" style="13" customWidth="1"/>
    <col min="6" max="7" width="13.375" style="13" customWidth="1"/>
    <col min="8" max="8" width="12.75" style="13" customWidth="1"/>
    <col min="9" max="9" width="11.375" style="13" customWidth="1"/>
    <col min="10" max="10" width="12.625" style="13" customWidth="1"/>
    <col min="11" max="12" width="13.25" style="13" customWidth="1"/>
    <col min="13" max="13" width="13.875" style="13" customWidth="1"/>
    <col min="14" max="14" width="11.125" style="13" customWidth="1"/>
    <col min="15" max="16384" width="9" style="13"/>
  </cols>
  <sheetData>
    <row r="1" spans="1:14" ht="84.95" customHeight="1">
      <c r="A1" s="9"/>
      <c r="B1" s="53"/>
      <c r="C1" s="182" t="s">
        <v>70</v>
      </c>
      <c r="D1" s="182"/>
      <c r="E1" s="182"/>
      <c r="F1" s="182"/>
      <c r="G1" s="182"/>
      <c r="H1" s="182"/>
      <c r="I1" s="54"/>
      <c r="J1" s="54"/>
      <c r="K1" s="54"/>
      <c r="L1" s="54"/>
      <c r="M1" s="54"/>
      <c r="N1" s="54"/>
    </row>
    <row r="2" spans="1:14" ht="15" thickBot="1">
      <c r="A2" s="9"/>
      <c r="B2" s="1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5.25" customHeight="1" thickBot="1">
      <c r="A3" s="9"/>
      <c r="B3" s="175" t="s">
        <v>0</v>
      </c>
      <c r="C3" s="177" t="s">
        <v>16</v>
      </c>
      <c r="D3" s="178"/>
      <c r="E3" s="179"/>
      <c r="F3" s="177" t="s">
        <v>1</v>
      </c>
      <c r="G3" s="178"/>
      <c r="H3" s="178"/>
      <c r="I3" s="178"/>
      <c r="J3" s="178"/>
      <c r="K3" s="178"/>
      <c r="L3" s="178"/>
      <c r="M3" s="180"/>
      <c r="N3" s="9"/>
    </row>
    <row r="4" spans="1:14" ht="24.95" customHeight="1" thickBot="1">
      <c r="A4" s="9"/>
      <c r="B4" s="176"/>
      <c r="C4" s="152">
        <v>2014</v>
      </c>
      <c r="D4" s="160">
        <v>2015</v>
      </c>
      <c r="E4" s="161">
        <v>2016</v>
      </c>
      <c r="F4" s="156" t="s">
        <v>78</v>
      </c>
      <c r="G4" s="152" t="s">
        <v>79</v>
      </c>
      <c r="H4" s="152" t="s">
        <v>80</v>
      </c>
      <c r="I4" s="152" t="s">
        <v>81</v>
      </c>
      <c r="J4" s="152" t="s">
        <v>87</v>
      </c>
      <c r="K4" s="152" t="s">
        <v>88</v>
      </c>
      <c r="L4" s="160" t="s">
        <v>89</v>
      </c>
      <c r="M4" s="153" t="s">
        <v>139</v>
      </c>
      <c r="N4" s="9"/>
    </row>
    <row r="5" spans="1:14" ht="24.95" customHeight="1" thickBot="1">
      <c r="A5" s="15"/>
      <c r="B5" s="16" t="s">
        <v>2</v>
      </c>
      <c r="C5" s="17"/>
      <c r="D5" s="17"/>
      <c r="E5" s="18"/>
      <c r="F5" s="17"/>
      <c r="G5" s="17"/>
      <c r="H5" s="17"/>
      <c r="I5" s="17"/>
      <c r="J5" s="17"/>
      <c r="K5" s="17"/>
      <c r="L5" s="17"/>
      <c r="M5" s="18"/>
      <c r="N5" s="9"/>
    </row>
    <row r="6" spans="1:14" ht="24.95" customHeight="1" thickBot="1">
      <c r="A6" s="15"/>
      <c r="B6" s="20" t="s">
        <v>93</v>
      </c>
      <c r="C6" s="62">
        <v>244143</v>
      </c>
      <c r="D6" s="166">
        <v>242590</v>
      </c>
      <c r="E6" s="63">
        <v>242590</v>
      </c>
      <c r="F6" s="62">
        <v>244143</v>
      </c>
      <c r="G6" s="62">
        <v>244133</v>
      </c>
      <c r="H6" s="62">
        <v>244133</v>
      </c>
      <c r="I6" s="62">
        <v>242590</v>
      </c>
      <c r="J6" s="62">
        <v>242590</v>
      </c>
      <c r="K6" s="62">
        <v>242590</v>
      </c>
      <c r="L6" s="62">
        <v>242590</v>
      </c>
      <c r="M6" s="63">
        <v>242590</v>
      </c>
      <c r="N6" s="9"/>
    </row>
    <row r="7" spans="1:14" ht="24.95" customHeight="1" thickBot="1">
      <c r="A7" s="19"/>
      <c r="B7" s="20" t="s">
        <v>92</v>
      </c>
      <c r="C7" s="62">
        <v>115060</v>
      </c>
      <c r="D7" s="166">
        <v>115152</v>
      </c>
      <c r="E7" s="63">
        <v>115043</v>
      </c>
      <c r="F7" s="62">
        <v>115058</v>
      </c>
      <c r="G7" s="62">
        <v>115016</v>
      </c>
      <c r="H7" s="62">
        <v>114975</v>
      </c>
      <c r="I7" s="62">
        <v>115152</v>
      </c>
      <c r="J7" s="62">
        <v>115069</v>
      </c>
      <c r="K7" s="62">
        <v>115044</v>
      </c>
      <c r="L7" s="62">
        <v>114999</v>
      </c>
      <c r="M7" s="63">
        <v>115043</v>
      </c>
      <c r="N7" s="9"/>
    </row>
    <row r="8" spans="1:14" ht="24.95" customHeight="1" thickBot="1">
      <c r="A8" s="19"/>
      <c r="B8" s="20" t="s">
        <v>3</v>
      </c>
      <c r="C8" s="62">
        <v>52038</v>
      </c>
      <c r="D8" s="166">
        <v>56962</v>
      </c>
      <c r="E8" s="63">
        <v>61321</v>
      </c>
      <c r="F8" s="62">
        <v>52183</v>
      </c>
      <c r="G8" s="62">
        <v>52086</v>
      </c>
      <c r="H8" s="62">
        <v>53127</v>
      </c>
      <c r="I8" s="62">
        <v>56962</v>
      </c>
      <c r="J8" s="62">
        <v>55818</v>
      </c>
      <c r="K8" s="62">
        <v>57083</v>
      </c>
      <c r="L8" s="62">
        <v>58293</v>
      </c>
      <c r="M8" s="63">
        <v>61321</v>
      </c>
      <c r="N8" s="57"/>
    </row>
    <row r="9" spans="1:14" ht="24.95" customHeight="1" thickBot="1">
      <c r="A9" s="19"/>
      <c r="B9" s="20" t="s">
        <v>94</v>
      </c>
      <c r="C9" s="62">
        <v>874</v>
      </c>
      <c r="D9" s="166">
        <v>874</v>
      </c>
      <c r="E9" s="63">
        <v>874</v>
      </c>
      <c r="F9" s="62">
        <v>874</v>
      </c>
      <c r="G9" s="62">
        <v>874</v>
      </c>
      <c r="H9" s="62">
        <v>874</v>
      </c>
      <c r="I9" s="62">
        <v>874</v>
      </c>
      <c r="J9" s="62">
        <v>874</v>
      </c>
      <c r="K9" s="62">
        <v>874</v>
      </c>
      <c r="L9" s="62">
        <v>874</v>
      </c>
      <c r="M9" s="63">
        <v>874</v>
      </c>
      <c r="N9" s="57"/>
    </row>
    <row r="10" spans="1:14" ht="24.95" customHeight="1" thickBot="1">
      <c r="A10" s="15"/>
      <c r="B10" s="20" t="s">
        <v>95</v>
      </c>
      <c r="C10" s="62">
        <v>579</v>
      </c>
      <c r="D10" s="166">
        <v>1080</v>
      </c>
      <c r="E10" s="63">
        <v>412</v>
      </c>
      <c r="F10" s="62">
        <v>630</v>
      </c>
      <c r="G10" s="62">
        <v>956</v>
      </c>
      <c r="H10" s="62">
        <v>929</v>
      </c>
      <c r="I10" s="62">
        <v>1080</v>
      </c>
      <c r="J10" s="62">
        <v>875</v>
      </c>
      <c r="K10" s="62">
        <v>363</v>
      </c>
      <c r="L10" s="62">
        <v>381</v>
      </c>
      <c r="M10" s="63">
        <v>412</v>
      </c>
      <c r="N10" s="57"/>
    </row>
    <row r="11" spans="1:14" ht="24.95" customHeight="1" thickBot="1">
      <c r="A11" s="15"/>
      <c r="B11" s="20" t="s">
        <v>96</v>
      </c>
      <c r="C11" s="62">
        <v>139</v>
      </c>
      <c r="D11" s="166">
        <v>35</v>
      </c>
      <c r="E11" s="63">
        <v>35</v>
      </c>
      <c r="F11" s="62">
        <v>34</v>
      </c>
      <c r="G11" s="62">
        <v>34</v>
      </c>
      <c r="H11" s="62">
        <v>34</v>
      </c>
      <c r="I11" s="62">
        <v>35</v>
      </c>
      <c r="J11" s="62">
        <v>34</v>
      </c>
      <c r="K11" s="62">
        <v>35</v>
      </c>
      <c r="L11" s="62">
        <v>35</v>
      </c>
      <c r="M11" s="63">
        <v>35</v>
      </c>
      <c r="N11" s="57"/>
    </row>
    <row r="12" spans="1:14" ht="24.95" customHeight="1" thickBot="1">
      <c r="A12" s="15"/>
      <c r="B12" s="20" t="s">
        <v>97</v>
      </c>
      <c r="C12" s="62">
        <v>4</v>
      </c>
      <c r="D12" s="166">
        <v>4</v>
      </c>
      <c r="E12" s="63">
        <v>4</v>
      </c>
      <c r="F12" s="62">
        <v>4</v>
      </c>
      <c r="G12" s="62">
        <v>4</v>
      </c>
      <c r="H12" s="62">
        <v>4</v>
      </c>
      <c r="I12" s="62">
        <v>4</v>
      </c>
      <c r="J12" s="62">
        <v>4</v>
      </c>
      <c r="K12" s="62">
        <v>4</v>
      </c>
      <c r="L12" s="62">
        <v>4</v>
      </c>
      <c r="M12" s="63">
        <v>4</v>
      </c>
      <c r="N12" s="57"/>
    </row>
    <row r="13" spans="1:14" ht="24.95" customHeight="1" thickBot="1">
      <c r="A13" s="19"/>
      <c r="B13" s="20" t="s">
        <v>98</v>
      </c>
      <c r="C13" s="62">
        <v>7360</v>
      </c>
      <c r="D13" s="166">
        <v>9086</v>
      </c>
      <c r="E13" s="63">
        <v>8173</v>
      </c>
      <c r="F13" s="62">
        <v>8230</v>
      </c>
      <c r="G13" s="62">
        <v>7669</v>
      </c>
      <c r="H13" s="62">
        <v>7717</v>
      </c>
      <c r="I13" s="62">
        <v>9086</v>
      </c>
      <c r="J13" s="62">
        <v>7943</v>
      </c>
      <c r="K13" s="62">
        <v>6967</v>
      </c>
      <c r="L13" s="62">
        <v>6983</v>
      </c>
      <c r="M13" s="63">
        <v>8173</v>
      </c>
      <c r="N13" s="9"/>
    </row>
    <row r="14" spans="1:14" ht="24.95" customHeight="1" thickBot="1">
      <c r="A14" s="19"/>
      <c r="B14" s="20" t="s">
        <v>83</v>
      </c>
      <c r="C14" s="62">
        <v>46</v>
      </c>
      <c r="D14" s="166">
        <v>28</v>
      </c>
      <c r="E14" s="63">
        <v>12</v>
      </c>
      <c r="F14" s="62">
        <v>42</v>
      </c>
      <c r="G14" s="62">
        <v>37</v>
      </c>
      <c r="H14" s="62">
        <v>33</v>
      </c>
      <c r="I14" s="62">
        <v>28</v>
      </c>
      <c r="J14" s="62">
        <v>24</v>
      </c>
      <c r="K14" s="62">
        <v>19</v>
      </c>
      <c r="L14" s="62">
        <v>16.438290000000002</v>
      </c>
      <c r="M14" s="63">
        <v>12</v>
      </c>
      <c r="N14" s="9"/>
    </row>
    <row r="15" spans="1:14" ht="24.95" customHeight="1" thickBot="1">
      <c r="A15" s="15"/>
      <c r="B15" s="21" t="s">
        <v>5</v>
      </c>
      <c r="C15" s="65">
        <v>420243</v>
      </c>
      <c r="D15" s="167">
        <v>425811</v>
      </c>
      <c r="E15" s="66">
        <v>428464</v>
      </c>
      <c r="F15" s="65">
        <v>421198</v>
      </c>
      <c r="G15" s="65">
        <v>420809</v>
      </c>
      <c r="H15" s="65">
        <v>421826</v>
      </c>
      <c r="I15" s="65">
        <v>425811</v>
      </c>
      <c r="J15" s="65">
        <v>423231</v>
      </c>
      <c r="K15" s="65">
        <v>422979</v>
      </c>
      <c r="L15" s="65">
        <v>424175</v>
      </c>
      <c r="M15" s="66">
        <v>428464</v>
      </c>
      <c r="N15" s="9"/>
    </row>
    <row r="16" spans="1:14" ht="24.95" customHeight="1">
      <c r="A16" s="19"/>
      <c r="B16" s="22"/>
      <c r="C16" s="67"/>
      <c r="D16" s="67"/>
      <c r="E16" s="68"/>
      <c r="F16" s="67"/>
      <c r="G16" s="67"/>
      <c r="H16" s="67"/>
      <c r="I16" s="67"/>
      <c r="J16" s="67"/>
      <c r="K16" s="67"/>
      <c r="L16" s="67"/>
      <c r="M16" s="68"/>
      <c r="N16" s="57"/>
    </row>
    <row r="17" spans="1:14" ht="24.95" customHeight="1" thickBot="1">
      <c r="A17" s="19"/>
      <c r="B17" s="23" t="s">
        <v>6</v>
      </c>
      <c r="C17" s="69"/>
      <c r="D17" s="69"/>
      <c r="E17" s="70"/>
      <c r="F17" s="69"/>
      <c r="G17" s="69"/>
      <c r="H17" s="69"/>
      <c r="I17" s="69"/>
      <c r="J17" s="69"/>
      <c r="K17" s="69"/>
      <c r="L17" s="69"/>
      <c r="M17" s="70"/>
      <c r="N17" s="57"/>
    </row>
    <row r="18" spans="1:14" ht="24.95" customHeight="1" thickBot="1">
      <c r="A18" s="19"/>
      <c r="B18" s="20" t="s">
        <v>7</v>
      </c>
      <c r="C18" s="62">
        <v>196072</v>
      </c>
      <c r="D18" s="166">
        <v>240587</v>
      </c>
      <c r="E18" s="63">
        <v>283995</v>
      </c>
      <c r="F18" s="62">
        <v>191129</v>
      </c>
      <c r="G18" s="62">
        <v>190283</v>
      </c>
      <c r="H18" s="62">
        <v>220754</v>
      </c>
      <c r="I18" s="62">
        <v>240587</v>
      </c>
      <c r="J18" s="62">
        <v>242736</v>
      </c>
      <c r="K18" s="62">
        <v>245396</v>
      </c>
      <c r="L18" s="62">
        <v>265205</v>
      </c>
      <c r="M18" s="63">
        <v>283995</v>
      </c>
      <c r="N18" s="57"/>
    </row>
    <row r="19" spans="1:14" ht="24.95" customHeight="1" thickBot="1">
      <c r="A19" s="19"/>
      <c r="B19" s="20" t="s">
        <v>8</v>
      </c>
      <c r="C19" s="62">
        <v>14470</v>
      </c>
      <c r="D19" s="166">
        <v>15203</v>
      </c>
      <c r="E19" s="63">
        <v>20964</v>
      </c>
      <c r="F19" s="62">
        <v>17682</v>
      </c>
      <c r="G19" s="62">
        <v>24743</v>
      </c>
      <c r="H19" s="62">
        <v>19905</v>
      </c>
      <c r="I19" s="62">
        <v>15203</v>
      </c>
      <c r="J19" s="62">
        <v>15648</v>
      </c>
      <c r="K19" s="62">
        <v>26578</v>
      </c>
      <c r="L19" s="62">
        <v>22414</v>
      </c>
      <c r="M19" s="63">
        <v>20964</v>
      </c>
      <c r="N19" s="57"/>
    </row>
    <row r="20" spans="1:14" ht="24.95" customHeight="1" thickBot="1">
      <c r="A20" s="19"/>
      <c r="B20" s="20" t="s">
        <v>99</v>
      </c>
      <c r="C20" s="62" t="s">
        <v>4</v>
      </c>
      <c r="D20" s="166" t="s">
        <v>4</v>
      </c>
      <c r="E20" s="63" t="s">
        <v>4</v>
      </c>
      <c r="F20" s="62" t="s">
        <v>4</v>
      </c>
      <c r="G20" s="62" t="s">
        <v>4</v>
      </c>
      <c r="H20" s="62" t="s">
        <v>4</v>
      </c>
      <c r="I20" s="62" t="s">
        <v>4</v>
      </c>
      <c r="J20" s="62" t="s">
        <v>4</v>
      </c>
      <c r="K20" s="62" t="s">
        <v>4</v>
      </c>
      <c r="L20" s="62" t="s">
        <v>4</v>
      </c>
      <c r="M20" s="63" t="s">
        <v>4</v>
      </c>
      <c r="N20" s="57"/>
    </row>
    <row r="21" spans="1:14" ht="24.95" customHeight="1" thickBot="1">
      <c r="A21" s="15"/>
      <c r="B21" s="20" t="s">
        <v>9</v>
      </c>
      <c r="C21" s="62">
        <v>13193</v>
      </c>
      <c r="D21" s="166">
        <v>15558</v>
      </c>
      <c r="E21" s="63">
        <v>16808</v>
      </c>
      <c r="F21" s="62">
        <v>3530</v>
      </c>
      <c r="G21" s="62">
        <v>8235</v>
      </c>
      <c r="H21" s="62">
        <v>5685</v>
      </c>
      <c r="I21" s="62">
        <v>15558</v>
      </c>
      <c r="J21" s="62">
        <v>5394</v>
      </c>
      <c r="K21" s="62">
        <v>8169</v>
      </c>
      <c r="L21" s="62">
        <v>5798</v>
      </c>
      <c r="M21" s="63">
        <v>16808</v>
      </c>
      <c r="N21" s="57"/>
    </row>
    <row r="22" spans="1:14" ht="24.95" customHeight="1" thickBot="1">
      <c r="A22" s="15"/>
      <c r="B22" s="20" t="s">
        <v>100</v>
      </c>
      <c r="C22" s="62" t="s">
        <v>4</v>
      </c>
      <c r="D22" s="166" t="s">
        <v>4</v>
      </c>
      <c r="E22" s="63" t="s">
        <v>4</v>
      </c>
      <c r="F22" s="62" t="s">
        <v>4</v>
      </c>
      <c r="G22" s="62" t="s">
        <v>4</v>
      </c>
      <c r="H22" s="62" t="s">
        <v>4</v>
      </c>
      <c r="I22" s="62" t="s">
        <v>4</v>
      </c>
      <c r="J22" s="62" t="s">
        <v>4</v>
      </c>
      <c r="K22" s="62">
        <v>12358</v>
      </c>
      <c r="L22" s="62">
        <v>18542</v>
      </c>
      <c r="M22" s="63" t="s">
        <v>4</v>
      </c>
      <c r="N22" s="9"/>
    </row>
    <row r="23" spans="1:14" ht="24.95" customHeight="1" thickBot="1">
      <c r="A23" s="15"/>
      <c r="B23" s="20" t="s">
        <v>137</v>
      </c>
      <c r="C23" s="62">
        <v>1353</v>
      </c>
      <c r="D23" s="166">
        <v>1372</v>
      </c>
      <c r="E23" s="63">
        <v>1277</v>
      </c>
      <c r="F23" s="62">
        <v>2752</v>
      </c>
      <c r="G23" s="62">
        <v>2169</v>
      </c>
      <c r="H23" s="62">
        <v>1751</v>
      </c>
      <c r="I23" s="62">
        <v>1372</v>
      </c>
      <c r="J23" s="62">
        <v>2808</v>
      </c>
      <c r="K23" s="62">
        <v>2127</v>
      </c>
      <c r="L23" s="62">
        <v>1925</v>
      </c>
      <c r="M23" s="63">
        <v>1277</v>
      </c>
      <c r="N23" s="9"/>
    </row>
    <row r="24" spans="1:14" ht="24.95" customHeight="1" thickBot="1">
      <c r="A24" s="19"/>
      <c r="B24" s="21" t="s">
        <v>10</v>
      </c>
      <c r="C24" s="65">
        <f t="shared" ref="C24:K24" si="0">SUM(C18:C23)</f>
        <v>225088</v>
      </c>
      <c r="D24" s="167">
        <f t="shared" ref="D24" si="1">SUM(D18:D23)</f>
        <v>272720</v>
      </c>
      <c r="E24" s="66">
        <v>323044</v>
      </c>
      <c r="F24" s="65">
        <f t="shared" si="0"/>
        <v>215093</v>
      </c>
      <c r="G24" s="65">
        <f t="shared" si="0"/>
        <v>225430</v>
      </c>
      <c r="H24" s="65">
        <f t="shared" si="0"/>
        <v>248095</v>
      </c>
      <c r="I24" s="65">
        <v>272720</v>
      </c>
      <c r="J24" s="65">
        <f t="shared" si="0"/>
        <v>266586</v>
      </c>
      <c r="K24" s="65">
        <f t="shared" si="0"/>
        <v>294628</v>
      </c>
      <c r="L24" s="65">
        <f t="shared" ref="L24" si="2">SUM(L18:L23)</f>
        <v>313884</v>
      </c>
      <c r="M24" s="66">
        <v>323044</v>
      </c>
      <c r="N24" s="9"/>
    </row>
    <row r="25" spans="1:14" ht="24.95" customHeight="1" thickBot="1">
      <c r="A25" s="19"/>
      <c r="B25" s="21" t="s">
        <v>11</v>
      </c>
      <c r="C25" s="65">
        <v>645331</v>
      </c>
      <c r="D25" s="167">
        <v>698531</v>
      </c>
      <c r="E25" s="66">
        <v>751508</v>
      </c>
      <c r="F25" s="65">
        <v>636291</v>
      </c>
      <c r="G25" s="65">
        <v>646239</v>
      </c>
      <c r="H25" s="65">
        <v>669921</v>
      </c>
      <c r="I25" s="65">
        <v>698531</v>
      </c>
      <c r="J25" s="65">
        <v>689817</v>
      </c>
      <c r="K25" s="65">
        <v>717607</v>
      </c>
      <c r="L25" s="65">
        <v>738059</v>
      </c>
      <c r="M25" s="66">
        <v>751508</v>
      </c>
      <c r="N25" s="9"/>
    </row>
    <row r="26" spans="1:14" ht="24.95" customHeight="1" thickBot="1">
      <c r="A26" s="19"/>
      <c r="B26" s="23" t="s">
        <v>101</v>
      </c>
      <c r="C26" s="69"/>
      <c r="D26" s="69"/>
      <c r="E26" s="70"/>
      <c r="F26" s="69"/>
      <c r="G26" s="69"/>
      <c r="H26" s="69"/>
      <c r="I26" s="69"/>
      <c r="J26" s="69"/>
      <c r="K26" s="69"/>
      <c r="L26" s="69"/>
      <c r="M26" s="70"/>
      <c r="N26" s="9"/>
    </row>
    <row r="27" spans="1:14" ht="24.95" customHeight="1" thickBot="1">
      <c r="A27" s="19"/>
      <c r="B27" s="20" t="s">
        <v>102</v>
      </c>
      <c r="C27" s="81">
        <v>37003</v>
      </c>
      <c r="D27" s="166">
        <v>37175</v>
      </c>
      <c r="E27" s="121">
        <v>37666</v>
      </c>
      <c r="F27" s="62">
        <v>37003</v>
      </c>
      <c r="G27" s="62">
        <v>37175</v>
      </c>
      <c r="H27" s="62">
        <v>37175</v>
      </c>
      <c r="I27" s="62">
        <v>37175</v>
      </c>
      <c r="J27" s="62">
        <v>37175</v>
      </c>
      <c r="K27" s="62">
        <v>37666</v>
      </c>
      <c r="L27" s="62">
        <v>37666</v>
      </c>
      <c r="M27" s="63">
        <v>37666</v>
      </c>
      <c r="N27" s="57"/>
    </row>
    <row r="28" spans="1:14" ht="24.95" customHeight="1" thickBot="1">
      <c r="A28" s="19"/>
      <c r="B28" s="20" t="s">
        <v>103</v>
      </c>
      <c r="C28" s="122" t="s">
        <v>4</v>
      </c>
      <c r="D28" s="166" t="s">
        <v>4</v>
      </c>
      <c r="E28" s="121" t="s">
        <v>4</v>
      </c>
      <c r="F28" s="62" t="s">
        <v>4</v>
      </c>
      <c r="G28" s="62" t="s">
        <v>4</v>
      </c>
      <c r="H28" s="62" t="s">
        <v>4</v>
      </c>
      <c r="I28" s="62" t="s">
        <v>4</v>
      </c>
      <c r="J28" s="62" t="s">
        <v>4</v>
      </c>
      <c r="K28" s="62" t="s">
        <v>4</v>
      </c>
      <c r="L28" s="62" t="s">
        <v>4</v>
      </c>
      <c r="M28" s="63" t="s">
        <v>4</v>
      </c>
      <c r="N28" s="57"/>
    </row>
    <row r="29" spans="1:14" ht="24.95" customHeight="1" thickBot="1">
      <c r="A29" s="19"/>
      <c r="B29" s="20" t="s">
        <v>104</v>
      </c>
      <c r="C29" s="81">
        <v>10625</v>
      </c>
      <c r="D29" s="166">
        <v>11478</v>
      </c>
      <c r="E29" s="121">
        <v>12872</v>
      </c>
      <c r="F29" s="62">
        <v>10625</v>
      </c>
      <c r="G29" s="62">
        <v>10832</v>
      </c>
      <c r="H29" s="62">
        <v>11039</v>
      </c>
      <c r="I29" s="62">
        <v>11478</v>
      </c>
      <c r="J29" s="62">
        <v>11775</v>
      </c>
      <c r="K29" s="62">
        <v>12070</v>
      </c>
      <c r="L29" s="62">
        <v>12366</v>
      </c>
      <c r="M29" s="63">
        <v>12872</v>
      </c>
      <c r="N29" s="57"/>
    </row>
    <row r="30" spans="1:14" ht="24.95" customHeight="1" thickBot="1">
      <c r="A30" s="19"/>
      <c r="B30" s="20" t="s">
        <v>105</v>
      </c>
      <c r="C30" s="81">
        <v>362711</v>
      </c>
      <c r="D30" s="166">
        <v>379377</v>
      </c>
      <c r="E30" s="121">
        <v>408661</v>
      </c>
      <c r="F30" s="62">
        <v>382967</v>
      </c>
      <c r="G30" s="62">
        <v>383195</v>
      </c>
      <c r="H30" s="62">
        <v>383139</v>
      </c>
      <c r="I30" s="62">
        <v>379377</v>
      </c>
      <c r="J30" s="62">
        <v>409876</v>
      </c>
      <c r="K30" s="62">
        <v>413820</v>
      </c>
      <c r="L30" s="62">
        <v>413800</v>
      </c>
      <c r="M30" s="63">
        <v>408661</v>
      </c>
      <c r="N30" s="57"/>
    </row>
    <row r="31" spans="1:14" ht="15" thickBot="1">
      <c r="A31" s="19"/>
      <c r="B31" s="20" t="s">
        <v>106</v>
      </c>
      <c r="C31" s="81">
        <v>20285</v>
      </c>
      <c r="D31" s="166">
        <v>25361</v>
      </c>
      <c r="E31" s="121">
        <v>35188</v>
      </c>
      <c r="F31" s="62">
        <v>-1988</v>
      </c>
      <c r="G31" s="62">
        <v>10133</v>
      </c>
      <c r="H31" s="62">
        <v>13202</v>
      </c>
      <c r="I31" s="62">
        <v>25361</v>
      </c>
      <c r="J31" s="62">
        <v>-129</v>
      </c>
      <c r="K31" s="62">
        <v>12083</v>
      </c>
      <c r="L31" s="62">
        <v>16095</v>
      </c>
      <c r="M31" s="63">
        <v>35188</v>
      </c>
      <c r="N31" s="57"/>
    </row>
    <row r="32" spans="1:14" ht="24.95" customHeight="1" thickBot="1">
      <c r="A32" s="19"/>
      <c r="B32" s="20" t="s">
        <v>107</v>
      </c>
      <c r="C32" s="122" t="s">
        <v>4</v>
      </c>
      <c r="D32" s="166" t="s">
        <v>4</v>
      </c>
      <c r="E32" s="121" t="s">
        <v>4</v>
      </c>
      <c r="F32" s="62" t="s">
        <v>4</v>
      </c>
      <c r="G32" s="62" t="s">
        <v>4</v>
      </c>
      <c r="H32" s="62" t="s">
        <v>4</v>
      </c>
      <c r="I32" s="62" t="s">
        <v>4</v>
      </c>
      <c r="J32" s="62" t="s">
        <v>4</v>
      </c>
      <c r="K32" s="62" t="s">
        <v>4</v>
      </c>
      <c r="L32" s="62" t="s">
        <v>4</v>
      </c>
      <c r="M32" s="63" t="s">
        <v>4</v>
      </c>
      <c r="N32" s="9"/>
    </row>
    <row r="33" spans="1:14" ht="24.95" customHeight="1" thickBot="1">
      <c r="A33" s="15"/>
      <c r="B33" s="21" t="s">
        <v>108</v>
      </c>
      <c r="C33" s="82">
        <v>430624</v>
      </c>
      <c r="D33" s="167">
        <v>453391</v>
      </c>
      <c r="E33" s="169">
        <v>494387</v>
      </c>
      <c r="F33" s="65">
        <v>428607</v>
      </c>
      <c r="G33" s="65">
        <v>441335</v>
      </c>
      <c r="H33" s="65">
        <v>444609</v>
      </c>
      <c r="I33" s="65">
        <v>453391</v>
      </c>
      <c r="J33" s="65">
        <v>458697</v>
      </c>
      <c r="K33" s="65">
        <v>475639</v>
      </c>
      <c r="L33" s="65">
        <v>479927</v>
      </c>
      <c r="M33" s="66">
        <v>494387</v>
      </c>
      <c r="N33" s="57"/>
    </row>
    <row r="34" spans="1:14" ht="24.95" customHeight="1">
      <c r="A34" s="19"/>
      <c r="B34" s="22"/>
      <c r="C34" s="67"/>
      <c r="D34" s="67"/>
      <c r="E34" s="68"/>
      <c r="F34" s="67"/>
      <c r="G34" s="67"/>
      <c r="H34" s="67"/>
      <c r="I34" s="67"/>
      <c r="J34" s="67"/>
      <c r="K34" s="67"/>
      <c r="L34" s="67"/>
      <c r="M34" s="68"/>
      <c r="N34" s="9"/>
    </row>
    <row r="35" spans="1:14" ht="24.95" customHeight="1">
      <c r="A35" s="19"/>
      <c r="B35" s="23" t="s">
        <v>12</v>
      </c>
      <c r="C35" s="69"/>
      <c r="D35" s="69"/>
      <c r="E35" s="70"/>
      <c r="F35" s="69"/>
      <c r="G35" s="69"/>
      <c r="H35" s="69"/>
      <c r="I35" s="69"/>
      <c r="J35" s="69"/>
      <c r="K35" s="69"/>
      <c r="L35" s="69"/>
      <c r="M35" s="70"/>
      <c r="N35" s="9"/>
    </row>
    <row r="36" spans="1:14" ht="24.95" customHeight="1" thickBot="1">
      <c r="A36" s="19"/>
      <c r="B36" s="23" t="s">
        <v>109</v>
      </c>
      <c r="C36" s="69"/>
      <c r="D36" s="69"/>
      <c r="E36" s="70"/>
      <c r="F36" s="69"/>
      <c r="G36" s="69"/>
      <c r="H36" s="69"/>
      <c r="I36" s="69"/>
      <c r="J36" s="69"/>
      <c r="K36" s="69"/>
      <c r="L36" s="69"/>
      <c r="M36" s="70"/>
      <c r="N36" s="9"/>
    </row>
    <row r="37" spans="1:14" ht="24.95" customHeight="1" thickBot="1">
      <c r="A37" s="19"/>
      <c r="B37" s="20" t="s">
        <v>110</v>
      </c>
      <c r="C37" s="62">
        <v>157</v>
      </c>
      <c r="D37" s="166">
        <v>139</v>
      </c>
      <c r="E37" s="63">
        <v>123</v>
      </c>
      <c r="F37" s="62">
        <v>153</v>
      </c>
      <c r="G37" s="62">
        <v>148</v>
      </c>
      <c r="H37" s="62">
        <v>144</v>
      </c>
      <c r="I37" s="62">
        <v>139</v>
      </c>
      <c r="J37" s="62">
        <v>135</v>
      </c>
      <c r="K37" s="62">
        <v>130</v>
      </c>
      <c r="L37" s="62">
        <v>127</v>
      </c>
      <c r="M37" s="63">
        <v>123</v>
      </c>
      <c r="N37" s="57"/>
    </row>
    <row r="38" spans="1:14" ht="24.95" customHeight="1" thickBot="1">
      <c r="A38" s="15"/>
      <c r="B38" s="20" t="s">
        <v>111</v>
      </c>
      <c r="C38" s="62">
        <v>710</v>
      </c>
      <c r="D38" s="166">
        <v>1674</v>
      </c>
      <c r="E38" s="63">
        <v>1812</v>
      </c>
      <c r="F38" s="62">
        <v>636</v>
      </c>
      <c r="G38" s="62">
        <v>633</v>
      </c>
      <c r="H38" s="62">
        <v>576</v>
      </c>
      <c r="I38" s="62">
        <v>1674</v>
      </c>
      <c r="J38" s="62">
        <v>1774</v>
      </c>
      <c r="K38" s="62">
        <v>1739</v>
      </c>
      <c r="L38" s="62">
        <v>1670.1996999999997</v>
      </c>
      <c r="M38" s="63">
        <v>1812</v>
      </c>
      <c r="N38" s="57"/>
    </row>
    <row r="39" spans="1:14" ht="24.95" customHeight="1" thickBot="1">
      <c r="A39" s="19"/>
      <c r="B39" s="20" t="s">
        <v>112</v>
      </c>
      <c r="C39" s="62" t="s">
        <v>4</v>
      </c>
      <c r="D39" s="166">
        <v>98085</v>
      </c>
      <c r="E39" s="63">
        <v>91912</v>
      </c>
      <c r="F39" s="62">
        <v>105921</v>
      </c>
      <c r="G39" s="62">
        <v>103922</v>
      </c>
      <c r="H39" s="62">
        <v>101922</v>
      </c>
      <c r="I39" s="62">
        <v>98085</v>
      </c>
      <c r="J39" s="62">
        <v>96085</v>
      </c>
      <c r="K39" s="62">
        <v>95735</v>
      </c>
      <c r="L39" s="62">
        <v>96653</v>
      </c>
      <c r="M39" s="63">
        <v>91912</v>
      </c>
      <c r="N39" s="57"/>
    </row>
    <row r="40" spans="1:14" ht="24.95" customHeight="1" thickBot="1">
      <c r="A40" s="19"/>
      <c r="B40" s="20" t="s">
        <v>113</v>
      </c>
      <c r="C40" s="62">
        <v>107657</v>
      </c>
      <c r="D40" s="166" t="s">
        <v>4</v>
      </c>
      <c r="E40" s="63" t="s">
        <v>4</v>
      </c>
      <c r="F40" s="62" t="s">
        <v>4</v>
      </c>
      <c r="G40" s="62" t="s">
        <v>4</v>
      </c>
      <c r="H40" s="62" t="s">
        <v>4</v>
      </c>
      <c r="I40" s="62" t="s">
        <v>4</v>
      </c>
      <c r="J40" s="62" t="s">
        <v>4</v>
      </c>
      <c r="K40" s="62" t="s">
        <v>4</v>
      </c>
      <c r="L40" s="62" t="s">
        <v>4</v>
      </c>
      <c r="M40" s="63" t="s">
        <v>4</v>
      </c>
      <c r="N40" s="57"/>
    </row>
    <row r="41" spans="1:14" ht="24.95" customHeight="1" thickBot="1">
      <c r="A41" s="15"/>
      <c r="B41" s="20" t="s">
        <v>114</v>
      </c>
      <c r="C41" s="62">
        <v>724</v>
      </c>
      <c r="D41" s="166">
        <v>816</v>
      </c>
      <c r="E41" s="63">
        <v>820</v>
      </c>
      <c r="F41" s="62">
        <v>870</v>
      </c>
      <c r="G41" s="62">
        <v>865</v>
      </c>
      <c r="H41" s="62">
        <v>791</v>
      </c>
      <c r="I41" s="62">
        <v>816</v>
      </c>
      <c r="J41" s="62">
        <v>859</v>
      </c>
      <c r="K41" s="62">
        <v>1024</v>
      </c>
      <c r="L41" s="62">
        <v>868.09784000000002</v>
      </c>
      <c r="M41" s="63">
        <v>820</v>
      </c>
      <c r="N41" s="57"/>
    </row>
    <row r="42" spans="1:14" ht="24.95" customHeight="1" thickBot="1">
      <c r="A42" s="19"/>
      <c r="B42" s="20" t="s">
        <v>13</v>
      </c>
      <c r="C42" s="62">
        <v>314</v>
      </c>
      <c r="D42" s="166">
        <v>373</v>
      </c>
      <c r="E42" s="63">
        <v>456</v>
      </c>
      <c r="F42" s="62">
        <v>256</v>
      </c>
      <c r="G42" s="62">
        <v>256</v>
      </c>
      <c r="H42" s="62">
        <v>256</v>
      </c>
      <c r="I42" s="62">
        <v>373</v>
      </c>
      <c r="J42" s="62">
        <v>373</v>
      </c>
      <c r="K42" s="62">
        <v>373</v>
      </c>
      <c r="L42" s="62">
        <v>373</v>
      </c>
      <c r="M42" s="63">
        <v>456</v>
      </c>
      <c r="N42" s="57"/>
    </row>
    <row r="43" spans="1:14" ht="24.95" customHeight="1">
      <c r="A43" s="19"/>
      <c r="B43" s="23" t="s">
        <v>115</v>
      </c>
      <c r="C43" s="69">
        <v>109562</v>
      </c>
      <c r="D43" s="69">
        <v>101087</v>
      </c>
      <c r="E43" s="70">
        <v>95123</v>
      </c>
      <c r="F43" s="69">
        <v>107836</v>
      </c>
      <c r="G43" s="69">
        <v>105824</v>
      </c>
      <c r="H43" s="69">
        <v>103689</v>
      </c>
      <c r="I43" s="69">
        <v>101087</v>
      </c>
      <c r="J43" s="69">
        <v>99226</v>
      </c>
      <c r="K43" s="69">
        <v>99001</v>
      </c>
      <c r="L43" s="69">
        <v>99691</v>
      </c>
      <c r="M43" s="70">
        <v>95123</v>
      </c>
      <c r="N43" s="9"/>
    </row>
    <row r="44" spans="1:14" ht="24.95" customHeight="1" thickBot="1">
      <c r="A44" s="19"/>
      <c r="B44" s="23" t="s">
        <v>116</v>
      </c>
      <c r="C44" s="69"/>
      <c r="D44" s="69"/>
      <c r="E44" s="70"/>
      <c r="F44" s="69"/>
      <c r="G44" s="69"/>
      <c r="H44" s="69"/>
      <c r="I44" s="69"/>
      <c r="J44" s="69"/>
      <c r="K44" s="69"/>
      <c r="L44" s="69"/>
      <c r="M44" s="70"/>
      <c r="N44" s="9"/>
    </row>
    <row r="45" spans="1:14" ht="24.95" customHeight="1" thickBot="1">
      <c r="A45" s="19"/>
      <c r="B45" s="20" t="s">
        <v>111</v>
      </c>
      <c r="C45" s="62">
        <v>236</v>
      </c>
      <c r="D45" s="166">
        <v>451</v>
      </c>
      <c r="E45" s="63">
        <v>508</v>
      </c>
      <c r="F45" s="62">
        <v>250</v>
      </c>
      <c r="G45" s="62">
        <v>260</v>
      </c>
      <c r="H45" s="62">
        <v>257</v>
      </c>
      <c r="I45" s="62">
        <v>451</v>
      </c>
      <c r="J45" s="62">
        <v>495</v>
      </c>
      <c r="K45" s="62">
        <v>475</v>
      </c>
      <c r="L45" s="62">
        <v>476</v>
      </c>
      <c r="M45" s="63">
        <v>508</v>
      </c>
      <c r="N45" s="57"/>
    </row>
    <row r="46" spans="1:14" ht="24.95" customHeight="1" thickBot="1">
      <c r="A46" s="19"/>
      <c r="B46" s="20" t="s">
        <v>117</v>
      </c>
      <c r="C46" s="62">
        <v>83698</v>
      </c>
      <c r="D46" s="166">
        <v>121266</v>
      </c>
      <c r="E46" s="63">
        <v>121171</v>
      </c>
      <c r="F46" s="62">
        <v>64404</v>
      </c>
      <c r="G46" s="62">
        <v>66171</v>
      </c>
      <c r="H46" s="62">
        <v>76397</v>
      </c>
      <c r="I46" s="62">
        <v>121266</v>
      </c>
      <c r="J46" s="62">
        <v>87837</v>
      </c>
      <c r="K46" s="62">
        <v>106119</v>
      </c>
      <c r="L46" s="62">
        <v>99891</v>
      </c>
      <c r="M46" s="63">
        <v>121171</v>
      </c>
      <c r="N46" s="57"/>
    </row>
    <row r="47" spans="1:14" ht="24.95" customHeight="1" thickBot="1">
      <c r="A47" s="19"/>
      <c r="B47" s="20" t="s">
        <v>118</v>
      </c>
      <c r="C47" s="62">
        <v>6022</v>
      </c>
      <c r="D47" s="166">
        <v>5854</v>
      </c>
      <c r="E47" s="63">
        <v>17650</v>
      </c>
      <c r="F47" s="62">
        <v>20234</v>
      </c>
      <c r="G47" s="62">
        <v>16870</v>
      </c>
      <c r="H47" s="62">
        <v>29109</v>
      </c>
      <c r="I47" s="62">
        <v>5854</v>
      </c>
      <c r="J47" s="62">
        <v>26994</v>
      </c>
      <c r="K47" s="62">
        <v>12297</v>
      </c>
      <c r="L47" s="62">
        <v>38670</v>
      </c>
      <c r="M47" s="63">
        <v>17650</v>
      </c>
      <c r="N47" s="9"/>
    </row>
    <row r="48" spans="1:14" ht="24.95" customHeight="1" thickBot="1">
      <c r="A48" s="19"/>
      <c r="B48" s="20" t="s">
        <v>119</v>
      </c>
      <c r="C48" s="62" t="s">
        <v>4</v>
      </c>
      <c r="D48" s="166">
        <v>9797</v>
      </c>
      <c r="E48" s="63">
        <v>13771</v>
      </c>
      <c r="F48" s="62">
        <v>9781</v>
      </c>
      <c r="G48" s="62">
        <v>9781</v>
      </c>
      <c r="H48" s="62">
        <v>9781</v>
      </c>
      <c r="I48" s="62">
        <v>9797</v>
      </c>
      <c r="J48" s="62">
        <v>9797</v>
      </c>
      <c r="K48" s="62">
        <v>17831</v>
      </c>
      <c r="L48" s="62">
        <v>12900</v>
      </c>
      <c r="M48" s="63">
        <v>13771</v>
      </c>
      <c r="N48" s="9"/>
    </row>
    <row r="49" spans="1:14" ht="24.95" customHeight="1" thickBot="1">
      <c r="A49" s="15"/>
      <c r="B49" s="20" t="s">
        <v>113</v>
      </c>
      <c r="C49" s="62">
        <v>10147</v>
      </c>
      <c r="D49" s="166" t="s">
        <v>4</v>
      </c>
      <c r="E49" s="63" t="s">
        <v>4</v>
      </c>
      <c r="F49" s="62" t="s">
        <v>4</v>
      </c>
      <c r="G49" s="62" t="s">
        <v>4</v>
      </c>
      <c r="H49" s="62" t="s">
        <v>4</v>
      </c>
      <c r="I49" s="62" t="s">
        <v>4</v>
      </c>
      <c r="J49" s="62" t="s">
        <v>4</v>
      </c>
      <c r="K49" s="62" t="s">
        <v>4</v>
      </c>
      <c r="L49" s="62" t="s">
        <v>4</v>
      </c>
      <c r="M49" s="63" t="s">
        <v>4</v>
      </c>
      <c r="N49" s="57"/>
    </row>
    <row r="50" spans="1:14" ht="24.95" customHeight="1" thickBot="1">
      <c r="A50" s="15"/>
      <c r="B50" s="20" t="s">
        <v>120</v>
      </c>
      <c r="C50" s="62">
        <v>5042</v>
      </c>
      <c r="D50" s="166">
        <v>6685</v>
      </c>
      <c r="E50" s="63">
        <v>8898</v>
      </c>
      <c r="F50" s="62">
        <v>5179</v>
      </c>
      <c r="G50" s="62">
        <v>5998</v>
      </c>
      <c r="H50" s="62">
        <v>6079</v>
      </c>
      <c r="I50" s="62">
        <v>6685</v>
      </c>
      <c r="J50" s="62">
        <v>6771</v>
      </c>
      <c r="K50" s="62">
        <v>6245</v>
      </c>
      <c r="L50" s="62">
        <v>6504</v>
      </c>
      <c r="M50" s="63">
        <v>8898</v>
      </c>
      <c r="N50" s="57"/>
    </row>
    <row r="51" spans="1:14" ht="24.95" customHeight="1" thickBot="1">
      <c r="A51" s="19"/>
      <c r="B51" s="21" t="s">
        <v>121</v>
      </c>
      <c r="C51" s="65">
        <v>105145</v>
      </c>
      <c r="D51" s="167">
        <v>144053</v>
      </c>
      <c r="E51" s="66">
        <v>161998</v>
      </c>
      <c r="F51" s="65">
        <v>99848</v>
      </c>
      <c r="G51" s="65">
        <v>99080</v>
      </c>
      <c r="H51" s="65">
        <v>121623</v>
      </c>
      <c r="I51" s="65">
        <v>144053</v>
      </c>
      <c r="J51" s="65">
        <v>131894</v>
      </c>
      <c r="K51" s="65">
        <v>142967</v>
      </c>
      <c r="L51" s="65">
        <v>158441</v>
      </c>
      <c r="M51" s="66">
        <v>161998</v>
      </c>
      <c r="N51" s="9"/>
    </row>
    <row r="52" spans="1:14" ht="24.95" customHeight="1" thickBot="1">
      <c r="A52" s="19"/>
      <c r="B52" s="21" t="s">
        <v>136</v>
      </c>
      <c r="C52" s="65">
        <f>C51+C43</f>
        <v>214707</v>
      </c>
      <c r="D52" s="167">
        <f>D51+D43</f>
        <v>245140</v>
      </c>
      <c r="E52" s="66">
        <v>257121</v>
      </c>
      <c r="F52" s="65">
        <v>207684</v>
      </c>
      <c r="G52" s="65">
        <v>204904</v>
      </c>
      <c r="H52" s="65">
        <v>225312</v>
      </c>
      <c r="I52" s="65">
        <v>245140</v>
      </c>
      <c r="J52" s="65">
        <v>231120</v>
      </c>
      <c r="K52" s="65">
        <v>241968</v>
      </c>
      <c r="L52" s="65">
        <v>258132</v>
      </c>
      <c r="M52" s="66">
        <v>257121</v>
      </c>
      <c r="N52" s="9"/>
    </row>
    <row r="53" spans="1:14" ht="24.95" customHeight="1" thickBot="1">
      <c r="A53" s="15"/>
      <c r="B53" s="25" t="s">
        <v>14</v>
      </c>
      <c r="C53" s="71">
        <v>645331</v>
      </c>
      <c r="D53" s="168">
        <v>698531</v>
      </c>
      <c r="E53" s="170">
        <v>751508</v>
      </c>
      <c r="F53" s="71">
        <v>636291</v>
      </c>
      <c r="G53" s="71">
        <v>646239</v>
      </c>
      <c r="H53" s="71">
        <v>669921</v>
      </c>
      <c r="I53" s="71">
        <v>698531</v>
      </c>
      <c r="J53" s="71">
        <v>689817</v>
      </c>
      <c r="K53" s="71">
        <v>717607</v>
      </c>
      <c r="L53" s="72">
        <v>738059</v>
      </c>
      <c r="M53" s="105">
        <v>751508</v>
      </c>
      <c r="N53" s="57"/>
    </row>
    <row r="54" spans="1:14">
      <c r="A54" s="9"/>
      <c r="B54" s="2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9"/>
    </row>
    <row r="55" spans="1:14">
      <c r="A55" s="9"/>
      <c r="B55" s="181" t="s">
        <v>122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62"/>
      <c r="M55" s="55"/>
      <c r="N55" s="9"/>
    </row>
    <row r="56" spans="1:14">
      <c r="A56" s="9"/>
      <c r="B56" s="1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</sheetData>
  <mergeCells count="5">
    <mergeCell ref="B3:B4"/>
    <mergeCell ref="C3:E3"/>
    <mergeCell ref="F3:M3"/>
    <mergeCell ref="B55:K55"/>
    <mergeCell ref="C1:H1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56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zoomScale="80" zoomScaleNormal="8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19" sqref="E19"/>
    </sheetView>
  </sheetViews>
  <sheetFormatPr defaultRowHeight="14.25"/>
  <cols>
    <col min="1" max="1" width="3.5" style="13" customWidth="1"/>
    <col min="2" max="2" width="35.125" style="13" customWidth="1"/>
    <col min="3" max="13" width="10.625" style="13" customWidth="1"/>
    <col min="14" max="14" width="11.125" style="13" customWidth="1"/>
    <col min="15" max="16384" width="9" style="13"/>
  </cols>
  <sheetData>
    <row r="1" spans="1:15" ht="84.95" customHeight="1">
      <c r="A1" s="9"/>
      <c r="B1" s="53"/>
      <c r="C1" s="182" t="s">
        <v>71</v>
      </c>
      <c r="D1" s="182"/>
      <c r="E1" s="182"/>
      <c r="F1" s="182"/>
      <c r="G1" s="182"/>
      <c r="H1" s="182"/>
      <c r="I1" s="54"/>
      <c r="J1" s="54"/>
      <c r="K1" s="54"/>
      <c r="L1" s="54"/>
      <c r="M1" s="54"/>
      <c r="N1" s="54"/>
    </row>
    <row r="2" spans="1:15" ht="1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33" customHeight="1" thickBot="1">
      <c r="A3" s="9"/>
      <c r="B3" s="183" t="s">
        <v>15</v>
      </c>
      <c r="C3" s="185" t="s">
        <v>16</v>
      </c>
      <c r="D3" s="186"/>
      <c r="E3" s="187"/>
      <c r="F3" s="113"/>
      <c r="G3" s="114"/>
      <c r="H3" s="114"/>
      <c r="I3" s="186" t="s">
        <v>72</v>
      </c>
      <c r="J3" s="186"/>
      <c r="K3" s="114"/>
      <c r="L3" s="114"/>
      <c r="M3" s="115"/>
      <c r="N3" s="9"/>
    </row>
    <row r="4" spans="1:15" ht="24.95" customHeight="1" thickBot="1">
      <c r="A4" s="9"/>
      <c r="B4" s="184"/>
      <c r="C4" s="116">
        <v>2014</v>
      </c>
      <c r="D4" s="164">
        <v>2015</v>
      </c>
      <c r="E4" s="165">
        <v>2016</v>
      </c>
      <c r="F4" s="111" t="s">
        <v>78</v>
      </c>
      <c r="G4" s="116" t="s">
        <v>79</v>
      </c>
      <c r="H4" s="116" t="s">
        <v>80</v>
      </c>
      <c r="I4" s="116" t="s">
        <v>81</v>
      </c>
      <c r="J4" s="116" t="s">
        <v>87</v>
      </c>
      <c r="K4" s="116" t="s">
        <v>88</v>
      </c>
      <c r="L4" s="164" t="s">
        <v>89</v>
      </c>
      <c r="M4" s="165" t="s">
        <v>139</v>
      </c>
      <c r="N4" s="9"/>
    </row>
    <row r="5" spans="1:15" ht="24.95" customHeight="1" thickBot="1">
      <c r="A5" s="9"/>
      <c r="B5" s="39" t="s">
        <v>17</v>
      </c>
      <c r="C5" s="74">
        <v>443388</v>
      </c>
      <c r="D5" s="58">
        <v>514156</v>
      </c>
      <c r="E5" s="75">
        <v>598602</v>
      </c>
      <c r="F5" s="81">
        <v>103247</v>
      </c>
      <c r="G5" s="81">
        <v>132539</v>
      </c>
      <c r="H5" s="81">
        <v>118773</v>
      </c>
      <c r="I5" s="80">
        <v>159597</v>
      </c>
      <c r="J5" s="194">
        <v>119489</v>
      </c>
      <c r="K5" s="194">
        <v>154284</v>
      </c>
      <c r="L5" s="195">
        <v>136647</v>
      </c>
      <c r="M5" s="196">
        <v>188182</v>
      </c>
      <c r="N5" s="57"/>
      <c r="O5" s="157"/>
    </row>
    <row r="6" spans="1:15" ht="24.95" customHeight="1" thickBot="1">
      <c r="A6" s="9"/>
      <c r="B6" s="40" t="s">
        <v>18</v>
      </c>
      <c r="C6" s="80">
        <v>-205705</v>
      </c>
      <c r="D6" s="61">
        <v>-241408</v>
      </c>
      <c r="E6" s="78">
        <v>-286660</v>
      </c>
      <c r="F6" s="154">
        <v>-49913</v>
      </c>
      <c r="G6" s="58">
        <v>-61535</v>
      </c>
      <c r="H6" s="80">
        <v>-55823</v>
      </c>
      <c r="I6" s="81">
        <v>-74137</v>
      </c>
      <c r="J6" s="58">
        <v>-58544</v>
      </c>
      <c r="K6" s="155">
        <v>-71525</v>
      </c>
      <c r="L6" s="61">
        <v>-67533</v>
      </c>
      <c r="M6" s="78">
        <v>-89058</v>
      </c>
      <c r="N6" s="57"/>
      <c r="O6" s="157"/>
    </row>
    <row r="7" spans="1:15" ht="24.95" customHeight="1" thickBot="1">
      <c r="A7" s="41"/>
      <c r="B7" s="42" t="s">
        <v>19</v>
      </c>
      <c r="C7" s="82">
        <v>237683</v>
      </c>
      <c r="D7" s="64">
        <v>272748</v>
      </c>
      <c r="E7" s="83">
        <v>311942</v>
      </c>
      <c r="F7" s="82">
        <v>53334</v>
      </c>
      <c r="G7" s="82">
        <v>71004</v>
      </c>
      <c r="H7" s="82">
        <v>62950</v>
      </c>
      <c r="I7" s="124">
        <v>85460</v>
      </c>
      <c r="J7" s="82">
        <v>60945</v>
      </c>
      <c r="K7" s="82">
        <v>82759</v>
      </c>
      <c r="L7" s="64">
        <f>L5+L6</f>
        <v>69114</v>
      </c>
      <c r="M7" s="83">
        <f>M5+M6</f>
        <v>99124</v>
      </c>
      <c r="N7" s="57"/>
      <c r="O7" s="157"/>
    </row>
    <row r="8" spans="1:15">
      <c r="A8" s="9"/>
      <c r="B8" s="43"/>
      <c r="C8" s="85"/>
      <c r="D8" s="85"/>
      <c r="E8" s="86"/>
      <c r="F8" s="84"/>
      <c r="G8" s="85"/>
      <c r="H8" s="85"/>
      <c r="I8" s="87"/>
      <c r="J8" s="88"/>
      <c r="K8" s="85"/>
      <c r="L8" s="85"/>
      <c r="M8" s="86"/>
      <c r="N8" s="57"/>
      <c r="O8" s="157"/>
    </row>
    <row r="9" spans="1:15" ht="15" thickBot="1">
      <c r="A9" s="9"/>
      <c r="B9" s="44" t="s">
        <v>21</v>
      </c>
      <c r="C9" s="58">
        <v>-158457</v>
      </c>
      <c r="D9" s="58">
        <v>-174126</v>
      </c>
      <c r="E9" s="75">
        <v>-205112</v>
      </c>
      <c r="F9" s="73">
        <v>-39752</v>
      </c>
      <c r="G9" s="58">
        <v>-40316</v>
      </c>
      <c r="H9" s="58">
        <v>-43279</v>
      </c>
      <c r="I9" s="76">
        <v>-50779</v>
      </c>
      <c r="J9" s="58">
        <v>-45831</v>
      </c>
      <c r="K9" s="58">
        <v>-52256</v>
      </c>
      <c r="L9" s="58">
        <v>-49495</v>
      </c>
      <c r="M9" s="75">
        <v>-57530</v>
      </c>
      <c r="N9" s="57"/>
      <c r="O9" s="157"/>
    </row>
    <row r="10" spans="1:15" ht="24.95" customHeight="1" thickBot="1">
      <c r="A10" s="9"/>
      <c r="B10" s="40" t="s">
        <v>22</v>
      </c>
      <c r="C10" s="61">
        <v>-43022</v>
      </c>
      <c r="D10" s="61">
        <v>-52807</v>
      </c>
      <c r="E10" s="78">
        <v>-56108</v>
      </c>
      <c r="F10" s="79">
        <v>-12117</v>
      </c>
      <c r="G10" s="61">
        <v>-12749</v>
      </c>
      <c r="H10" s="61">
        <v>-12911</v>
      </c>
      <c r="I10" s="81">
        <v>-15030</v>
      </c>
      <c r="J10" s="61">
        <v>-13334</v>
      </c>
      <c r="K10" s="61">
        <v>-12670</v>
      </c>
      <c r="L10" s="61">
        <v>-13062</v>
      </c>
      <c r="M10" s="78">
        <v>-17042</v>
      </c>
      <c r="N10" s="57"/>
      <c r="O10" s="157"/>
    </row>
    <row r="11" spans="1:15" ht="24.95" customHeight="1" thickBot="1">
      <c r="A11" s="9"/>
      <c r="B11" s="40" t="s">
        <v>23</v>
      </c>
      <c r="C11" s="61">
        <v>2649</v>
      </c>
      <c r="D11" s="155">
        <v>1134</v>
      </c>
      <c r="E11" s="78">
        <f>3684+26</f>
        <v>3710</v>
      </c>
      <c r="F11" s="61">
        <v>391</v>
      </c>
      <c r="G11" s="155">
        <f>148</f>
        <v>148</v>
      </c>
      <c r="H11" s="61">
        <f>66</f>
        <v>66</v>
      </c>
      <c r="I11" s="61">
        <f>529+69</f>
        <v>598</v>
      </c>
      <c r="J11" s="155">
        <f>415+51</f>
        <v>466</v>
      </c>
      <c r="K11" s="61">
        <f>1280-43</f>
        <v>1237</v>
      </c>
      <c r="L11" s="61">
        <v>310</v>
      </c>
      <c r="M11" s="78">
        <f>1679+18</f>
        <v>1697</v>
      </c>
      <c r="N11" s="57"/>
      <c r="O11" s="157"/>
    </row>
    <row r="12" spans="1:15" ht="24.95" customHeight="1" thickBot="1">
      <c r="A12" s="9"/>
      <c r="B12" s="40" t="s">
        <v>24</v>
      </c>
      <c r="C12" s="61">
        <f>-2021-35</f>
        <v>-2056</v>
      </c>
      <c r="D12" s="61">
        <f>-3510-101</f>
        <v>-3611</v>
      </c>
      <c r="E12" s="78">
        <v>-3344</v>
      </c>
      <c r="F12" s="61">
        <f>-514-219</f>
        <v>-733</v>
      </c>
      <c r="G12" s="61">
        <f>-629-9</f>
        <v>-638</v>
      </c>
      <c r="H12" s="61">
        <f>-210+58</f>
        <v>-152</v>
      </c>
      <c r="I12" s="61">
        <v>-2157</v>
      </c>
      <c r="J12" s="61">
        <v>-394</v>
      </c>
      <c r="K12" s="61">
        <f>-1400-23+43</f>
        <v>-1380</v>
      </c>
      <c r="L12" s="61">
        <v>-331</v>
      </c>
      <c r="M12" s="78">
        <v>-1239</v>
      </c>
      <c r="N12" s="57"/>
      <c r="O12" s="157"/>
    </row>
    <row r="13" spans="1:15" ht="24.95" customHeight="1" thickBot="1">
      <c r="A13" s="41"/>
      <c r="B13" s="42" t="s">
        <v>25</v>
      </c>
      <c r="C13" s="64">
        <f t="shared" ref="C13:K13" si="0">C7+C9+C10+C11+C12</f>
        <v>36797</v>
      </c>
      <c r="D13" s="64">
        <f t="shared" si="0"/>
        <v>43338</v>
      </c>
      <c r="E13" s="83">
        <f t="shared" ref="E13" si="1">E7+E9+E10+E11+E12</f>
        <v>51088</v>
      </c>
      <c r="F13" s="64">
        <f t="shared" si="0"/>
        <v>1123</v>
      </c>
      <c r="G13" s="159">
        <f t="shared" si="0"/>
        <v>17449</v>
      </c>
      <c r="H13" s="64">
        <f t="shared" si="0"/>
        <v>6674</v>
      </c>
      <c r="I13" s="64">
        <f t="shared" si="0"/>
        <v>18092</v>
      </c>
      <c r="J13" s="64">
        <v>1852</v>
      </c>
      <c r="K13" s="64">
        <v>17690</v>
      </c>
      <c r="L13" s="64">
        <v>6536.1911900000096</v>
      </c>
      <c r="M13" s="83">
        <v>25010</v>
      </c>
      <c r="N13" s="57"/>
      <c r="O13" s="157"/>
    </row>
    <row r="14" spans="1:15" ht="24.95" customHeight="1">
      <c r="A14" s="9"/>
      <c r="B14" s="125"/>
      <c r="C14" s="85"/>
      <c r="D14" s="142"/>
      <c r="E14" s="144"/>
      <c r="F14" s="85"/>
      <c r="G14" s="85"/>
      <c r="H14" s="85"/>
      <c r="I14" s="85"/>
      <c r="J14" s="85"/>
      <c r="K14" s="85"/>
      <c r="L14" s="142"/>
      <c r="M14" s="144"/>
      <c r="N14" s="57"/>
      <c r="O14" s="157"/>
    </row>
    <row r="15" spans="1:15" ht="24.95" customHeight="1" thickBot="1">
      <c r="A15" s="9"/>
      <c r="B15" s="44" t="s">
        <v>133</v>
      </c>
      <c r="C15" s="85">
        <v>-11345</v>
      </c>
      <c r="D15" s="85">
        <v>-11189</v>
      </c>
      <c r="E15" s="86">
        <v>-6643</v>
      </c>
      <c r="F15" s="85">
        <v>-3879</v>
      </c>
      <c r="G15" s="85">
        <f>-2188+249</f>
        <v>-1939</v>
      </c>
      <c r="H15" s="85">
        <v>-2695</v>
      </c>
      <c r="I15" s="85">
        <v>-2676</v>
      </c>
      <c r="J15" s="85">
        <v>-1948</v>
      </c>
      <c r="K15" s="85">
        <f>-2266+1</f>
        <v>-2265</v>
      </c>
      <c r="L15" s="85">
        <v>-1368.7872299999999</v>
      </c>
      <c r="M15" s="86">
        <v>-1061</v>
      </c>
      <c r="N15" s="57"/>
      <c r="O15" s="157"/>
    </row>
    <row r="16" spans="1:15" ht="24.95" customHeight="1" thickBot="1">
      <c r="A16" s="41"/>
      <c r="B16" s="42" t="s">
        <v>26</v>
      </c>
      <c r="C16" s="64">
        <f>C13+C15</f>
        <v>25452</v>
      </c>
      <c r="D16" s="64">
        <f>D13+D15</f>
        <v>32149</v>
      </c>
      <c r="E16" s="83">
        <f>E13+E15</f>
        <v>44445</v>
      </c>
      <c r="F16" s="64">
        <f t="shared" ref="F16:K16" si="2">F13+F15</f>
        <v>-2756</v>
      </c>
      <c r="G16" s="64">
        <f t="shared" si="2"/>
        <v>15510</v>
      </c>
      <c r="H16" s="64">
        <f t="shared" si="2"/>
        <v>3979</v>
      </c>
      <c r="I16" s="64">
        <f t="shared" si="2"/>
        <v>15416</v>
      </c>
      <c r="J16" s="64">
        <f t="shared" si="2"/>
        <v>-96</v>
      </c>
      <c r="K16" s="64">
        <f t="shared" si="2"/>
        <v>15425</v>
      </c>
      <c r="L16" s="64">
        <f t="shared" ref="L16:M16" si="3">L13+L15</f>
        <v>5167.4039600000096</v>
      </c>
      <c r="M16" s="83">
        <f t="shared" si="3"/>
        <v>23949</v>
      </c>
      <c r="N16" s="57"/>
      <c r="O16" s="157"/>
    </row>
    <row r="17" spans="1:15" ht="24.95" customHeight="1">
      <c r="A17" s="9"/>
      <c r="B17" s="43"/>
      <c r="C17" s="85"/>
      <c r="D17" s="85"/>
      <c r="E17" s="86"/>
      <c r="F17" s="84"/>
      <c r="G17" s="85"/>
      <c r="H17" s="85"/>
      <c r="I17" s="85"/>
      <c r="J17" s="85"/>
      <c r="K17" s="85"/>
      <c r="L17" s="85"/>
      <c r="M17" s="86"/>
      <c r="N17" s="57"/>
      <c r="O17" s="157"/>
    </row>
    <row r="18" spans="1:15" ht="24.95" customHeight="1" thickBot="1">
      <c r="A18" s="9"/>
      <c r="B18" s="44" t="s">
        <v>27</v>
      </c>
      <c r="C18" s="58">
        <v>-5167</v>
      </c>
      <c r="D18" s="58">
        <v>-6788</v>
      </c>
      <c r="E18" s="75">
        <v>-9257</v>
      </c>
      <c r="F18" s="73">
        <v>768</v>
      </c>
      <c r="G18" s="58">
        <v>-3389</v>
      </c>
      <c r="H18" s="58">
        <v>-910</v>
      </c>
      <c r="I18" s="58">
        <v>-3257</v>
      </c>
      <c r="J18" s="58">
        <v>-33</v>
      </c>
      <c r="K18" s="58">
        <f>-3212-1</f>
        <v>-3213</v>
      </c>
      <c r="L18" s="58">
        <f>-1155</f>
        <v>-1155</v>
      </c>
      <c r="M18" s="75">
        <v>-4856</v>
      </c>
      <c r="N18" s="57"/>
      <c r="O18" s="157"/>
    </row>
    <row r="19" spans="1:15" ht="24.95" customHeight="1" thickBot="1">
      <c r="A19" s="41"/>
      <c r="B19" s="42" t="s">
        <v>28</v>
      </c>
      <c r="C19" s="64">
        <f>C16+C18</f>
        <v>20285</v>
      </c>
      <c r="D19" s="64">
        <f>D16+D18</f>
        <v>25361</v>
      </c>
      <c r="E19" s="83">
        <f>E16+E18</f>
        <v>35188</v>
      </c>
      <c r="F19" s="64">
        <v>-1988</v>
      </c>
      <c r="G19" s="64">
        <f>G16+G18</f>
        <v>12121</v>
      </c>
      <c r="H19" s="64">
        <v>3069</v>
      </c>
      <c r="I19" s="64">
        <v>12159</v>
      </c>
      <c r="J19" s="64">
        <f>J18+J16</f>
        <v>-129</v>
      </c>
      <c r="K19" s="64">
        <f>K18+K16</f>
        <v>12212</v>
      </c>
      <c r="L19" s="64">
        <f>L18+L16</f>
        <v>4012.4039600000096</v>
      </c>
      <c r="M19" s="83">
        <f>M18+M16</f>
        <v>19093</v>
      </c>
      <c r="N19" s="57"/>
      <c r="O19" s="157"/>
    </row>
    <row r="20" spans="1:15">
      <c r="A20" s="9"/>
      <c r="B20" s="43"/>
      <c r="C20" s="90"/>
      <c r="D20" s="90"/>
      <c r="E20" s="91"/>
      <c r="F20" s="89"/>
      <c r="G20" s="90"/>
      <c r="H20" s="90"/>
      <c r="I20" s="90"/>
      <c r="J20" s="92"/>
      <c r="K20" s="92"/>
      <c r="L20" s="90"/>
      <c r="M20" s="91"/>
      <c r="N20" s="57"/>
    </row>
    <row r="21" spans="1:15" ht="15">
      <c r="A21" s="41"/>
      <c r="B21" s="43" t="s">
        <v>29</v>
      </c>
      <c r="C21" s="90"/>
      <c r="D21" s="90"/>
      <c r="E21" s="91"/>
      <c r="F21" s="89"/>
      <c r="G21" s="90"/>
      <c r="H21" s="90"/>
      <c r="I21" s="90"/>
      <c r="J21" s="92"/>
      <c r="K21" s="92"/>
      <c r="L21" s="90"/>
      <c r="M21" s="91"/>
      <c r="N21" s="57"/>
    </row>
    <row r="22" spans="1:15" ht="15.75" thickBot="1">
      <c r="A22" s="45"/>
      <c r="B22" s="44" t="s">
        <v>30</v>
      </c>
      <c r="C22" s="58">
        <f>C19</f>
        <v>20285</v>
      </c>
      <c r="D22" s="58">
        <v>25361</v>
      </c>
      <c r="E22" s="75">
        <v>35188</v>
      </c>
      <c r="F22" s="73">
        <v>-1988</v>
      </c>
      <c r="G22" s="58">
        <v>12121</v>
      </c>
      <c r="H22" s="58">
        <v>3069</v>
      </c>
      <c r="I22" s="58">
        <v>12159</v>
      </c>
      <c r="J22" s="58">
        <v>-129</v>
      </c>
      <c r="K22" s="58">
        <v>12212</v>
      </c>
      <c r="L22" s="58">
        <f>L19</f>
        <v>4012.4039600000096</v>
      </c>
      <c r="M22" s="75">
        <v>19093</v>
      </c>
      <c r="N22" s="57"/>
    </row>
    <row r="23" spans="1:15" ht="24.95" customHeight="1" thickBot="1">
      <c r="A23" s="9"/>
      <c r="B23" s="40" t="s">
        <v>90</v>
      </c>
      <c r="C23" s="61">
        <v>173861625</v>
      </c>
      <c r="D23" s="61">
        <v>174323093</v>
      </c>
      <c r="E23" s="78">
        <v>176155828</v>
      </c>
      <c r="F23" s="79">
        <v>173861625</v>
      </c>
      <c r="G23" s="61">
        <v>173974948</v>
      </c>
      <c r="H23" s="61">
        <v>174720991</v>
      </c>
      <c r="I23" s="61">
        <v>174720991</v>
      </c>
      <c r="J23" s="61">
        <v>174720991</v>
      </c>
      <c r="K23" s="61">
        <v>175529993</v>
      </c>
      <c r="L23" s="61">
        <v>177174964</v>
      </c>
      <c r="M23" s="78">
        <v>177174964</v>
      </c>
      <c r="N23" s="57"/>
    </row>
    <row r="24" spans="1:15" ht="24.95" customHeight="1">
      <c r="A24" s="9"/>
      <c r="B24" s="46" t="s">
        <v>91</v>
      </c>
      <c r="C24" s="85">
        <v>183298625</v>
      </c>
      <c r="D24" s="85">
        <v>179900905</v>
      </c>
      <c r="E24" s="86">
        <v>181194964</v>
      </c>
      <c r="F24" s="84">
        <v>175194964</v>
      </c>
      <c r="G24" s="85">
        <v>179351033</v>
      </c>
      <c r="H24" s="85">
        <v>182054330</v>
      </c>
      <c r="I24" s="85">
        <v>181194964</v>
      </c>
      <c r="J24" s="85">
        <v>182054330</v>
      </c>
      <c r="K24" s="85">
        <v>181194964</v>
      </c>
      <c r="L24" s="85">
        <v>181194964</v>
      </c>
      <c r="M24" s="86">
        <v>181194964</v>
      </c>
      <c r="N24" s="57"/>
    </row>
    <row r="25" spans="1:15">
      <c r="A25" s="9"/>
      <c r="B25" s="46"/>
      <c r="C25" s="90"/>
      <c r="D25" s="90"/>
      <c r="E25" s="91"/>
      <c r="F25" s="89"/>
      <c r="G25" s="90"/>
      <c r="H25" s="90"/>
      <c r="I25" s="90"/>
      <c r="J25" s="90"/>
      <c r="K25" s="90"/>
      <c r="L25" s="90"/>
      <c r="M25" s="91"/>
      <c r="N25" s="57"/>
    </row>
    <row r="26" spans="1:15" ht="15">
      <c r="A26" s="41"/>
      <c r="B26" s="43" t="s">
        <v>31</v>
      </c>
      <c r="C26" s="90"/>
      <c r="D26" s="90"/>
      <c r="E26" s="91"/>
      <c r="F26" s="89"/>
      <c r="G26" s="90"/>
      <c r="H26" s="90"/>
      <c r="I26" s="90"/>
      <c r="J26" s="90"/>
      <c r="K26" s="90"/>
      <c r="L26" s="90"/>
      <c r="M26" s="91"/>
      <c r="N26" s="57"/>
    </row>
    <row r="27" spans="1:15" ht="24.95" customHeight="1" thickBot="1">
      <c r="A27" s="9"/>
      <c r="B27" s="44" t="s">
        <v>32</v>
      </c>
      <c r="C27" s="106">
        <f t="shared" ref="C27:K27" si="4">C22/C23*1000</f>
        <v>0.11667324517414351</v>
      </c>
      <c r="D27" s="106">
        <v>0.15</v>
      </c>
      <c r="E27" s="107">
        <v>0.2</v>
      </c>
      <c r="F27" s="150">
        <f t="shared" si="4"/>
        <v>-1.14343806461029E-2</v>
      </c>
      <c r="G27" s="106">
        <f t="shared" si="4"/>
        <v>6.9670950555478825E-2</v>
      </c>
      <c r="H27" s="106">
        <f t="shared" si="4"/>
        <v>1.7565147624420237E-2</v>
      </c>
      <c r="I27" s="106">
        <v>7.0000000000000007E-2</v>
      </c>
      <c r="J27" s="150">
        <f t="shared" si="4"/>
        <v>-7.3831998812323588E-4</v>
      </c>
      <c r="K27" s="106">
        <f t="shared" si="4"/>
        <v>6.9572155682818257E-2</v>
      </c>
      <c r="L27" s="106">
        <f t="shared" ref="L27" si="5">L22/L23*1000</f>
        <v>2.2646562863136856E-2</v>
      </c>
      <c r="M27" s="107">
        <v>0.11</v>
      </c>
      <c r="N27" s="57"/>
    </row>
    <row r="28" spans="1:15" ht="24.95" customHeight="1" thickBot="1">
      <c r="A28" s="9"/>
      <c r="B28" s="47" t="s">
        <v>33</v>
      </c>
      <c r="C28" s="108">
        <f t="shared" ref="C28:K28" si="6">C22*1000/C24</f>
        <v>0.11066640570817157</v>
      </c>
      <c r="D28" s="108">
        <v>0.14000000000000001</v>
      </c>
      <c r="E28" s="109">
        <v>0.19</v>
      </c>
      <c r="F28" s="151">
        <f t="shared" si="6"/>
        <v>-1.1347358135248682E-2</v>
      </c>
      <c r="G28" s="108">
        <f t="shared" si="6"/>
        <v>6.7582549134244468E-2</v>
      </c>
      <c r="H28" s="108">
        <f t="shared" si="6"/>
        <v>1.6857605089645494E-2</v>
      </c>
      <c r="I28" s="108">
        <v>7.0000000000000007E-2</v>
      </c>
      <c r="J28" s="151">
        <f t="shared" si="6"/>
        <v>-7.0857968607503043E-4</v>
      </c>
      <c r="K28" s="108">
        <f t="shared" si="6"/>
        <v>6.7397016619071159E-2</v>
      </c>
      <c r="L28" s="108">
        <f t="shared" ref="L28" si="7">L22*1000/L24</f>
        <v>2.2144125153500456E-2</v>
      </c>
      <c r="M28" s="109">
        <v>0.11</v>
      </c>
      <c r="N28" s="57"/>
    </row>
    <row r="29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5">
      <c r="A30" s="9"/>
      <c r="B30" s="188" t="s">
        <v>122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63"/>
      <c r="M30" s="56"/>
      <c r="N30" s="9"/>
    </row>
    <row r="31" spans="1:15">
      <c r="A31" s="9"/>
      <c r="B31" s="49" t="s">
        <v>73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8"/>
      <c r="N31" s="9"/>
    </row>
    <row r="32" spans="1:15">
      <c r="A32" s="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8"/>
      <c r="N32" s="9"/>
    </row>
  </sheetData>
  <mergeCells count="5">
    <mergeCell ref="B3:B4"/>
    <mergeCell ref="C3:E3"/>
    <mergeCell ref="B30:K30"/>
    <mergeCell ref="C1:H1"/>
    <mergeCell ref="I3:J3"/>
  </mergeCell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5" sqref="C45:E45"/>
    </sheetView>
  </sheetViews>
  <sheetFormatPr defaultRowHeight="14.25"/>
  <cols>
    <col min="1" max="1" width="3.375" style="13" customWidth="1"/>
    <col min="2" max="2" width="31.625" style="13" customWidth="1"/>
    <col min="3" max="11" width="10.625" style="13" customWidth="1"/>
    <col min="12" max="12" width="11.125" style="13" customWidth="1"/>
    <col min="13" max="16384" width="9" style="13"/>
  </cols>
  <sheetData>
    <row r="1" spans="1:12" ht="84.95" customHeight="1">
      <c r="A1" s="9"/>
      <c r="B1" s="53"/>
      <c r="C1" s="182" t="s">
        <v>86</v>
      </c>
      <c r="D1" s="182"/>
      <c r="E1" s="182"/>
      <c r="F1" s="182"/>
      <c r="G1" s="182"/>
      <c r="H1" s="182"/>
      <c r="I1" s="182"/>
      <c r="J1" s="54"/>
      <c r="K1" s="54"/>
      <c r="L1" s="54"/>
    </row>
    <row r="2" spans="1:12" ht="1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4.95" customHeight="1" thickBot="1">
      <c r="A3" s="9"/>
      <c r="B3" s="183" t="s">
        <v>34</v>
      </c>
      <c r="C3" s="185" t="s">
        <v>16</v>
      </c>
      <c r="D3" s="186"/>
      <c r="E3" s="187"/>
      <c r="F3" s="189" t="s">
        <v>35</v>
      </c>
      <c r="G3" s="190"/>
      <c r="H3" s="189" t="s">
        <v>36</v>
      </c>
      <c r="I3" s="189"/>
      <c r="J3" s="185" t="s">
        <v>37</v>
      </c>
      <c r="K3" s="191"/>
      <c r="L3" s="9"/>
    </row>
    <row r="4" spans="1:12" ht="24.95" customHeight="1" thickBot="1">
      <c r="A4" s="9"/>
      <c r="B4" s="184"/>
      <c r="C4" s="110">
        <v>2014</v>
      </c>
      <c r="D4" s="110">
        <v>2015</v>
      </c>
      <c r="E4" s="110">
        <v>2016</v>
      </c>
      <c r="F4" s="111">
        <v>2015</v>
      </c>
      <c r="G4" s="112">
        <v>2016</v>
      </c>
      <c r="H4" s="111">
        <v>2015</v>
      </c>
      <c r="I4" s="112">
        <v>2016</v>
      </c>
      <c r="J4" s="111">
        <v>2015</v>
      </c>
      <c r="K4" s="112">
        <v>2016</v>
      </c>
      <c r="L4" s="9"/>
    </row>
    <row r="5" spans="1:12" ht="24.95" customHeight="1">
      <c r="A5" s="1"/>
      <c r="B5" s="27" t="s">
        <v>38</v>
      </c>
      <c r="C5" s="94"/>
      <c r="D5" s="94"/>
      <c r="E5" s="95"/>
      <c r="F5" s="94"/>
      <c r="G5" s="94"/>
      <c r="H5" s="93"/>
      <c r="I5" s="95"/>
      <c r="J5" s="94"/>
      <c r="K5" s="95"/>
      <c r="L5" s="9"/>
    </row>
    <row r="6" spans="1:12" ht="24.95" customHeight="1" thickBot="1">
      <c r="A6" s="2"/>
      <c r="B6" s="28" t="s">
        <v>39</v>
      </c>
      <c r="C6" s="59">
        <f>'Rachunek zysków i strat VG'!C22</f>
        <v>20285</v>
      </c>
      <c r="D6" s="59">
        <v>25361</v>
      </c>
      <c r="E6" s="60">
        <v>35188</v>
      </c>
      <c r="F6" s="59">
        <v>-1988</v>
      </c>
      <c r="G6" s="59">
        <v>-129</v>
      </c>
      <c r="H6" s="96">
        <v>10133</v>
      </c>
      <c r="I6" s="60">
        <v>12083</v>
      </c>
      <c r="J6" s="59">
        <v>13202</v>
      </c>
      <c r="K6" s="60">
        <v>16095</v>
      </c>
      <c r="L6" s="57"/>
    </row>
    <row r="7" spans="1:12" ht="24.95" customHeight="1" thickBot="1">
      <c r="A7" s="2"/>
      <c r="B7" s="29" t="s">
        <v>40</v>
      </c>
      <c r="C7" s="62"/>
      <c r="D7" s="62"/>
      <c r="E7" s="63"/>
      <c r="F7" s="62"/>
      <c r="G7" s="62"/>
      <c r="H7" s="97"/>
      <c r="I7" s="63"/>
      <c r="J7" s="62"/>
      <c r="K7" s="63"/>
      <c r="L7" s="9"/>
    </row>
    <row r="8" spans="1:12" ht="24.95" customHeight="1" thickBot="1">
      <c r="A8" s="2"/>
      <c r="B8" s="30" t="s">
        <v>41</v>
      </c>
      <c r="C8" s="62">
        <v>11349</v>
      </c>
      <c r="D8" s="62">
        <v>12519</v>
      </c>
      <c r="E8" s="63">
        <v>14228</v>
      </c>
      <c r="F8" s="62">
        <v>2922</v>
      </c>
      <c r="G8" s="62">
        <v>3403</v>
      </c>
      <c r="H8" s="97">
        <v>6040</v>
      </c>
      <c r="I8" s="63">
        <v>6841</v>
      </c>
      <c r="J8" s="62">
        <v>9104</v>
      </c>
      <c r="K8" s="63">
        <v>10370</v>
      </c>
      <c r="L8" s="57"/>
    </row>
    <row r="9" spans="1:12" ht="24.95" customHeight="1" thickBot="1">
      <c r="A9" s="2"/>
      <c r="B9" s="30" t="s">
        <v>42</v>
      </c>
      <c r="C9" s="62" t="s">
        <v>4</v>
      </c>
      <c r="D9" s="62" t="s">
        <v>4</v>
      </c>
      <c r="E9" s="117" t="s">
        <v>4</v>
      </c>
      <c r="F9" s="62" t="s">
        <v>4</v>
      </c>
      <c r="G9" s="62" t="s">
        <v>4</v>
      </c>
      <c r="H9" s="97" t="s">
        <v>4</v>
      </c>
      <c r="I9" s="63" t="s">
        <v>4</v>
      </c>
      <c r="J9" s="62" t="s">
        <v>4</v>
      </c>
      <c r="K9" s="63" t="s">
        <v>4</v>
      </c>
      <c r="L9" s="9"/>
    </row>
    <row r="10" spans="1:12" ht="24.95" customHeight="1" thickBot="1">
      <c r="A10" s="3"/>
      <c r="B10" s="30" t="s">
        <v>43</v>
      </c>
      <c r="C10" s="62">
        <v>35</v>
      </c>
      <c r="D10" s="62">
        <v>101</v>
      </c>
      <c r="E10" s="63">
        <v>-26</v>
      </c>
      <c r="F10" s="62">
        <v>219</v>
      </c>
      <c r="G10" s="62">
        <v>-51</v>
      </c>
      <c r="H10" s="97">
        <v>228</v>
      </c>
      <c r="I10" s="63">
        <v>-28</v>
      </c>
      <c r="J10" s="62">
        <v>170</v>
      </c>
      <c r="K10" s="63">
        <v>-8</v>
      </c>
      <c r="L10" s="9"/>
    </row>
    <row r="11" spans="1:12" ht="24.95" customHeight="1" thickBot="1">
      <c r="A11" s="2"/>
      <c r="B11" s="30" t="s">
        <v>44</v>
      </c>
      <c r="C11" s="62">
        <v>8080</v>
      </c>
      <c r="D11" s="62">
        <v>5591</v>
      </c>
      <c r="E11" s="137">
        <v>4879</v>
      </c>
      <c r="F11" s="62">
        <v>1513</v>
      </c>
      <c r="G11" s="62">
        <v>1240</v>
      </c>
      <c r="H11" s="97">
        <v>2463</v>
      </c>
      <c r="I11" s="63">
        <v>2515</v>
      </c>
      <c r="J11" s="62">
        <v>4209</v>
      </c>
      <c r="K11" s="63">
        <v>3805</v>
      </c>
      <c r="L11" s="57"/>
    </row>
    <row r="12" spans="1:12" ht="24.95" customHeight="1" thickBot="1">
      <c r="A12" s="2"/>
      <c r="B12" s="29" t="s">
        <v>45</v>
      </c>
      <c r="C12" s="62"/>
      <c r="D12" s="62"/>
      <c r="E12" s="137"/>
      <c r="F12" s="62"/>
      <c r="G12" s="62"/>
      <c r="H12" s="97"/>
      <c r="I12" s="63"/>
      <c r="J12" s="62"/>
      <c r="K12" s="63"/>
      <c r="L12" s="9"/>
    </row>
    <row r="13" spans="1:12" ht="24.95" customHeight="1" thickBot="1">
      <c r="A13" s="2"/>
      <c r="B13" s="30" t="s">
        <v>46</v>
      </c>
      <c r="C13" s="62">
        <v>587</v>
      </c>
      <c r="D13" s="62">
        <v>1794</v>
      </c>
      <c r="E13" s="137">
        <v>2300</v>
      </c>
      <c r="F13" s="62">
        <v>225</v>
      </c>
      <c r="G13" s="62">
        <v>130</v>
      </c>
      <c r="H13" s="97">
        <v>1039</v>
      </c>
      <c r="I13" s="63">
        <v>-232</v>
      </c>
      <c r="J13" s="62">
        <v>1046</v>
      </c>
      <c r="K13" s="63">
        <v>-128</v>
      </c>
      <c r="L13" s="57"/>
    </row>
    <row r="14" spans="1:12" ht="24.95" customHeight="1" thickBot="1">
      <c r="A14" s="2"/>
      <c r="B14" s="30" t="s">
        <v>47</v>
      </c>
      <c r="C14" s="62">
        <v>-24992</v>
      </c>
      <c r="D14" s="62">
        <v>-44515</v>
      </c>
      <c r="E14" s="137">
        <v>-43407</v>
      </c>
      <c r="F14" s="62">
        <v>4942</v>
      </c>
      <c r="G14" s="62">
        <v>-2149</v>
      </c>
      <c r="H14" s="97">
        <v>5789</v>
      </c>
      <c r="I14" s="63">
        <v>-4809</v>
      </c>
      <c r="J14" s="62">
        <v>-24682</v>
      </c>
      <c r="K14" s="63">
        <v>-24618</v>
      </c>
      <c r="L14" s="57"/>
    </row>
    <row r="15" spans="1:12" ht="24.95" customHeight="1" thickBot="1">
      <c r="A15" s="2"/>
      <c r="B15" s="30" t="s">
        <v>48</v>
      </c>
      <c r="C15" s="62">
        <v>-163</v>
      </c>
      <c r="D15" s="62">
        <v>-2295</v>
      </c>
      <c r="E15" s="137">
        <v>-5461</v>
      </c>
      <c r="F15" s="62">
        <v>-3489</v>
      </c>
      <c r="G15" s="62">
        <v>-309</v>
      </c>
      <c r="H15" s="97">
        <v>-10989</v>
      </c>
      <c r="I15" s="63">
        <v>-10731</v>
      </c>
      <c r="J15" s="62">
        <v>-6387</v>
      </c>
      <c r="K15" s="63">
        <v>-6892</v>
      </c>
      <c r="L15" s="57"/>
    </row>
    <row r="16" spans="1:12" ht="21.75" thickBot="1">
      <c r="A16" s="2"/>
      <c r="B16" s="30" t="s">
        <v>77</v>
      </c>
      <c r="C16" s="62">
        <v>12610</v>
      </c>
      <c r="D16" s="62">
        <v>39675</v>
      </c>
      <c r="E16" s="137">
        <v>15848</v>
      </c>
      <c r="F16" s="62">
        <v>-22206</v>
      </c>
      <c r="G16" s="62">
        <v>-24542</v>
      </c>
      <c r="H16" s="97">
        <v>-17636</v>
      </c>
      <c r="I16" s="63">
        <v>-14394</v>
      </c>
      <c r="J16" s="62">
        <v>-4775</v>
      </c>
      <c r="K16" s="63">
        <v>-24685</v>
      </c>
      <c r="L16" s="57"/>
    </row>
    <row r="17" spans="1:12" ht="24.95" customHeight="1" thickBot="1">
      <c r="A17" s="2"/>
      <c r="B17" s="30" t="s">
        <v>49</v>
      </c>
      <c r="C17" s="62">
        <v>33</v>
      </c>
      <c r="D17" s="62">
        <v>-3060</v>
      </c>
      <c r="E17" s="137">
        <v>-4656</v>
      </c>
      <c r="F17" s="62">
        <v>-92</v>
      </c>
      <c r="G17" s="62">
        <v>-63</v>
      </c>
      <c r="H17" s="97">
        <v>-822</v>
      </c>
      <c r="I17" s="63">
        <v>-129</v>
      </c>
      <c r="J17" s="62">
        <v>-685</v>
      </c>
      <c r="K17" s="63">
        <v>117</v>
      </c>
      <c r="L17" s="57"/>
    </row>
    <row r="18" spans="1:12" ht="24.95" customHeight="1" thickBot="1">
      <c r="A18" s="4"/>
      <c r="B18" s="31" t="s">
        <v>50</v>
      </c>
      <c r="C18" s="65">
        <v>27894</v>
      </c>
      <c r="D18" s="65">
        <v>35171</v>
      </c>
      <c r="E18" s="138">
        <v>18903</v>
      </c>
      <c r="F18" s="65">
        <v>-17954</v>
      </c>
      <c r="G18" s="65">
        <v>-22470</v>
      </c>
      <c r="H18" s="98">
        <v>-3755</v>
      </c>
      <c r="I18" s="66">
        <v>-8884</v>
      </c>
      <c r="J18" s="65">
        <v>-8798</v>
      </c>
      <c r="K18" s="66">
        <v>-25944</v>
      </c>
      <c r="L18" s="57"/>
    </row>
    <row r="19" spans="1:12" ht="24.95" customHeight="1" thickBot="1">
      <c r="A19" s="2"/>
      <c r="B19" s="29" t="s">
        <v>51</v>
      </c>
      <c r="C19" s="62">
        <v>-8080</v>
      </c>
      <c r="D19" s="62">
        <v>-5591</v>
      </c>
      <c r="E19" s="137">
        <v>-4879</v>
      </c>
      <c r="F19" s="62">
        <v>-1513</v>
      </c>
      <c r="G19" s="62">
        <v>-1240</v>
      </c>
      <c r="H19" s="97">
        <v>-2463</v>
      </c>
      <c r="I19" s="63">
        <v>-2515</v>
      </c>
      <c r="J19" s="62">
        <v>-4209</v>
      </c>
      <c r="K19" s="63">
        <v>-3805</v>
      </c>
      <c r="L19" s="57"/>
    </row>
    <row r="20" spans="1:12" ht="24.95" customHeight="1" thickBot="1">
      <c r="A20" s="2"/>
      <c r="B20" s="29" t="s">
        <v>52</v>
      </c>
      <c r="C20" s="62">
        <v>-968</v>
      </c>
      <c r="D20" s="62">
        <v>-3875</v>
      </c>
      <c r="E20" s="137">
        <v>-8022</v>
      </c>
      <c r="F20" s="62">
        <v>-165</v>
      </c>
      <c r="G20" s="62">
        <v>-3317</v>
      </c>
      <c r="H20" s="97">
        <v>-1713</v>
      </c>
      <c r="I20" s="63">
        <v>-6530</v>
      </c>
      <c r="J20" s="62">
        <v>-3534</v>
      </c>
      <c r="K20" s="63">
        <v>-7682</v>
      </c>
      <c r="L20" s="57"/>
    </row>
    <row r="21" spans="1:12" ht="24.95" customHeight="1" thickBot="1">
      <c r="A21" s="5"/>
      <c r="B21" s="31" t="s">
        <v>53</v>
      </c>
      <c r="C21" s="65">
        <v>18846</v>
      </c>
      <c r="D21" s="65">
        <v>25705</v>
      </c>
      <c r="E21" s="138">
        <v>6002</v>
      </c>
      <c r="F21" s="65">
        <f t="shared" ref="F21:I21" si="0">F18+F19+F20</f>
        <v>-19632</v>
      </c>
      <c r="G21" s="66">
        <f t="shared" si="0"/>
        <v>-27027</v>
      </c>
      <c r="H21" s="98">
        <f t="shared" si="0"/>
        <v>-7931</v>
      </c>
      <c r="I21" s="66">
        <f t="shared" si="0"/>
        <v>-17929</v>
      </c>
      <c r="J21" s="65">
        <v>-16541</v>
      </c>
      <c r="K21" s="66">
        <v>-37431</v>
      </c>
      <c r="L21" s="9" t="s">
        <v>20</v>
      </c>
    </row>
    <row r="22" spans="1:12" ht="24.95" customHeight="1">
      <c r="A22" s="2"/>
      <c r="B22" s="32"/>
      <c r="C22" s="67"/>
      <c r="D22" s="67"/>
      <c r="E22" s="70"/>
      <c r="F22" s="67"/>
      <c r="G22" s="67"/>
      <c r="H22" s="99"/>
      <c r="I22" s="68"/>
      <c r="J22" s="67"/>
      <c r="K22" s="68"/>
      <c r="L22" s="9" t="s">
        <v>20</v>
      </c>
    </row>
    <row r="23" spans="1:12" ht="24.95" customHeight="1">
      <c r="A23" s="5"/>
      <c r="B23" s="33" t="s">
        <v>54</v>
      </c>
      <c r="C23" s="69">
        <v>-12308</v>
      </c>
      <c r="D23" s="69">
        <v>-12640</v>
      </c>
      <c r="E23" s="70">
        <v>-17994</v>
      </c>
      <c r="F23" s="69">
        <f>SUM(F24:F29)</f>
        <v>-2258</v>
      </c>
      <c r="G23" s="70">
        <f t="shared" ref="G23:I23" si="1">SUM(G24:G29)</f>
        <v>-2155</v>
      </c>
      <c r="H23" s="69">
        <f t="shared" si="1"/>
        <v>-4390</v>
      </c>
      <c r="I23" s="70">
        <f t="shared" si="1"/>
        <v>-5792</v>
      </c>
      <c r="J23" s="69">
        <f>SUM(J24:J29)</f>
        <v>-8503</v>
      </c>
      <c r="K23" s="70">
        <f>SUM(K24:K29)</f>
        <v>-10819</v>
      </c>
      <c r="L23" s="57"/>
    </row>
    <row r="24" spans="1:12" ht="21.75" thickBot="1">
      <c r="A24" s="2"/>
      <c r="B24" s="28" t="s">
        <v>55</v>
      </c>
      <c r="C24" s="59">
        <v>436</v>
      </c>
      <c r="D24" s="59">
        <v>1846</v>
      </c>
      <c r="E24" s="68">
        <v>1463</v>
      </c>
      <c r="F24" s="59">
        <v>316</v>
      </c>
      <c r="G24" s="59">
        <v>505</v>
      </c>
      <c r="H24" s="96">
        <v>933</v>
      </c>
      <c r="I24" s="60">
        <v>921</v>
      </c>
      <c r="J24" s="59">
        <v>1193</v>
      </c>
      <c r="K24" s="60">
        <v>1278</v>
      </c>
      <c r="L24" s="57"/>
    </row>
    <row r="25" spans="1:12" ht="24.95" customHeight="1" thickBot="1">
      <c r="A25" s="2"/>
      <c r="B25" s="29" t="s">
        <v>76</v>
      </c>
      <c r="C25" s="62" t="s">
        <v>4</v>
      </c>
      <c r="D25" s="62">
        <v>411</v>
      </c>
      <c r="E25" s="137" t="s">
        <v>4</v>
      </c>
      <c r="F25" s="62" t="s">
        <v>4</v>
      </c>
      <c r="G25" s="62" t="s">
        <v>4</v>
      </c>
      <c r="H25" s="97">
        <v>411</v>
      </c>
      <c r="I25" s="63" t="s">
        <v>4</v>
      </c>
      <c r="J25" s="62">
        <v>411</v>
      </c>
      <c r="K25" s="63" t="s">
        <v>4</v>
      </c>
      <c r="L25" s="9"/>
    </row>
    <row r="26" spans="1:12" ht="24.95" customHeight="1" thickBot="1">
      <c r="A26" s="2"/>
      <c r="B26" s="29" t="s">
        <v>56</v>
      </c>
      <c r="C26" s="62">
        <v>11</v>
      </c>
      <c r="D26" s="62">
        <f>7+1</f>
        <v>8</v>
      </c>
      <c r="E26" s="137">
        <v>2</v>
      </c>
      <c r="F26" s="62">
        <v>4</v>
      </c>
      <c r="G26" s="62" t="s">
        <v>4</v>
      </c>
      <c r="H26" s="97">
        <v>5</v>
      </c>
      <c r="I26" s="63" t="s">
        <v>4</v>
      </c>
      <c r="J26" s="62">
        <f>5+1</f>
        <v>6</v>
      </c>
      <c r="K26" s="63">
        <v>1</v>
      </c>
      <c r="L26" s="9"/>
    </row>
    <row r="27" spans="1:12" ht="24.95" customHeight="1" thickBot="1">
      <c r="A27" s="2"/>
      <c r="B27" s="29" t="s">
        <v>82</v>
      </c>
      <c r="C27" s="62" t="s">
        <v>4</v>
      </c>
      <c r="D27" s="62" t="s">
        <v>4</v>
      </c>
      <c r="E27" s="137" t="s">
        <v>4</v>
      </c>
      <c r="F27" s="62" t="s">
        <v>4</v>
      </c>
      <c r="G27" s="62" t="s">
        <v>4</v>
      </c>
      <c r="H27" s="97" t="s">
        <v>4</v>
      </c>
      <c r="I27" s="63" t="s">
        <v>4</v>
      </c>
      <c r="J27" s="62" t="s">
        <v>4</v>
      </c>
      <c r="K27" s="63" t="s">
        <v>4</v>
      </c>
      <c r="L27" s="9"/>
    </row>
    <row r="28" spans="1:12" ht="24.95" customHeight="1" thickBot="1">
      <c r="A28" s="2"/>
      <c r="B28" s="29" t="s">
        <v>57</v>
      </c>
      <c r="C28" s="62">
        <v>-12650</v>
      </c>
      <c r="D28" s="62">
        <v>-14905</v>
      </c>
      <c r="E28" s="137">
        <v>-19459</v>
      </c>
      <c r="F28" s="62">
        <v>-2578</v>
      </c>
      <c r="G28" s="62">
        <v>-2660</v>
      </c>
      <c r="H28" s="97">
        <v>-5739</v>
      </c>
      <c r="I28" s="63">
        <v>-6713</v>
      </c>
      <c r="J28" s="62">
        <f>-9955+(-158)</f>
        <v>-10113</v>
      </c>
      <c r="K28" s="63">
        <v>-12098</v>
      </c>
      <c r="L28" s="57"/>
    </row>
    <row r="29" spans="1:12" ht="24.95" customHeight="1" thickBot="1">
      <c r="A29" s="2"/>
      <c r="B29" s="29" t="s">
        <v>74</v>
      </c>
      <c r="C29" s="62">
        <v>-105</v>
      </c>
      <c r="D29" s="62" t="s">
        <v>4</v>
      </c>
      <c r="E29" s="137" t="s">
        <v>4</v>
      </c>
      <c r="F29" s="62" t="s">
        <v>4</v>
      </c>
      <c r="G29" s="62" t="s">
        <v>4</v>
      </c>
      <c r="H29" s="97" t="s">
        <v>4</v>
      </c>
      <c r="I29" s="63" t="s">
        <v>4</v>
      </c>
      <c r="J29" s="62" t="s">
        <v>4</v>
      </c>
      <c r="K29" s="63"/>
      <c r="L29" s="57"/>
    </row>
    <row r="30" spans="1:12" ht="24.95" customHeight="1" thickBot="1">
      <c r="A30" s="6"/>
      <c r="B30" s="31" t="s">
        <v>58</v>
      </c>
      <c r="C30" s="65">
        <v>-12640</v>
      </c>
      <c r="D30" s="65">
        <v>-12640</v>
      </c>
      <c r="E30" s="138">
        <v>-17994</v>
      </c>
      <c r="F30" s="98">
        <f t="shared" ref="F30:K30" si="2">SUM(F24:F29)</f>
        <v>-2258</v>
      </c>
      <c r="G30" s="66">
        <f t="shared" si="2"/>
        <v>-2155</v>
      </c>
      <c r="H30" s="98">
        <f t="shared" si="2"/>
        <v>-4390</v>
      </c>
      <c r="I30" s="66">
        <f t="shared" si="2"/>
        <v>-5792</v>
      </c>
      <c r="J30" s="65">
        <f t="shared" si="2"/>
        <v>-8503</v>
      </c>
      <c r="K30" s="66">
        <f t="shared" si="2"/>
        <v>-10819</v>
      </c>
      <c r="L30" s="57"/>
    </row>
    <row r="31" spans="1:12" ht="24.95" customHeight="1">
      <c r="A31" s="2"/>
      <c r="B31" s="32"/>
      <c r="C31" s="67"/>
      <c r="D31" s="67"/>
      <c r="E31" s="136"/>
      <c r="F31" s="67"/>
      <c r="G31" s="67"/>
      <c r="H31" s="99"/>
      <c r="I31" s="68"/>
      <c r="J31" s="67"/>
      <c r="K31" s="68"/>
      <c r="L31" s="9" t="s">
        <v>20</v>
      </c>
    </row>
    <row r="32" spans="1:12" ht="24.95" customHeight="1">
      <c r="A32" s="5"/>
      <c r="B32" s="33" t="s">
        <v>59</v>
      </c>
      <c r="C32" s="69"/>
      <c r="D32" s="69"/>
      <c r="E32" s="70"/>
      <c r="F32" s="69"/>
      <c r="G32" s="69"/>
      <c r="H32" s="100"/>
      <c r="I32" s="70"/>
      <c r="J32" s="69"/>
      <c r="K32" s="70"/>
      <c r="L32" s="57"/>
    </row>
    <row r="33" spans="1:12" ht="24.95" customHeight="1" thickBot="1">
      <c r="A33" s="1"/>
      <c r="B33" s="28" t="s">
        <v>75</v>
      </c>
      <c r="C33" s="59" t="s">
        <v>4</v>
      </c>
      <c r="D33" s="59">
        <v>874</v>
      </c>
      <c r="E33" s="60">
        <v>4414</v>
      </c>
      <c r="F33" s="59" t="s">
        <v>4</v>
      </c>
      <c r="G33" s="59" t="s">
        <v>4</v>
      </c>
      <c r="H33" s="96">
        <v>876</v>
      </c>
      <c r="I33" s="60">
        <v>4434</v>
      </c>
      <c r="J33" s="59">
        <v>874</v>
      </c>
      <c r="K33" s="60">
        <v>4414</v>
      </c>
      <c r="L33" s="57"/>
    </row>
    <row r="34" spans="1:12" ht="24.95" customHeight="1" thickBot="1">
      <c r="A34" s="2"/>
      <c r="B34" s="29" t="s">
        <v>60</v>
      </c>
      <c r="C34" s="62" t="s">
        <v>4</v>
      </c>
      <c r="D34" s="62">
        <v>124871</v>
      </c>
      <c r="E34" s="137">
        <v>20817</v>
      </c>
      <c r="F34" s="62">
        <v>133616</v>
      </c>
      <c r="G34" s="62">
        <v>21140</v>
      </c>
      <c r="H34" s="97">
        <v>136135</v>
      </c>
      <c r="I34" s="63">
        <v>17036</v>
      </c>
      <c r="J34" s="62">
        <v>148374</v>
      </c>
      <c r="K34" s="63">
        <v>41837</v>
      </c>
      <c r="L34" s="57"/>
    </row>
    <row r="35" spans="1:12" ht="24.95" customHeight="1" thickBot="1">
      <c r="A35" s="2"/>
      <c r="B35" s="29" t="s">
        <v>61</v>
      </c>
      <c r="C35" s="62" t="s">
        <v>4</v>
      </c>
      <c r="D35" s="62" t="s">
        <v>4</v>
      </c>
      <c r="E35" s="137" t="s">
        <v>4</v>
      </c>
      <c r="F35" s="62" t="s">
        <v>4</v>
      </c>
      <c r="G35" s="62" t="s">
        <v>4</v>
      </c>
      <c r="H35" s="97" t="s">
        <v>4</v>
      </c>
      <c r="I35" s="63" t="s">
        <v>4</v>
      </c>
      <c r="J35" s="62" t="s">
        <v>4</v>
      </c>
      <c r="K35" s="63" t="s">
        <v>4</v>
      </c>
      <c r="L35" s="57"/>
    </row>
    <row r="36" spans="1:12" ht="24.95" customHeight="1" thickBot="1">
      <c r="A36" s="2"/>
      <c r="B36" s="29" t="s">
        <v>62</v>
      </c>
      <c r="C36" s="62">
        <v>-791</v>
      </c>
      <c r="D36" s="62">
        <v>-16800</v>
      </c>
      <c r="E36" s="137">
        <v>-11451</v>
      </c>
      <c r="F36" s="62">
        <v>-2404</v>
      </c>
      <c r="G36" s="62">
        <v>-2000</v>
      </c>
      <c r="H36" s="97">
        <v>-10200</v>
      </c>
      <c r="I36" s="63">
        <v>-4850</v>
      </c>
      <c r="J36" s="62">
        <v>-12200</v>
      </c>
      <c r="K36" s="63">
        <v>-7351</v>
      </c>
      <c r="L36" s="57"/>
    </row>
    <row r="37" spans="1:12" ht="24.95" customHeight="1" thickBot="1">
      <c r="A37" s="2"/>
      <c r="B37" s="29" t="s">
        <v>63</v>
      </c>
      <c r="C37" s="62">
        <v>-10500</v>
      </c>
      <c r="D37" s="62">
        <v>-119000</v>
      </c>
      <c r="E37" s="137" t="s">
        <v>4</v>
      </c>
      <c r="F37" s="62">
        <v>-119000</v>
      </c>
      <c r="G37" s="62" t="s">
        <v>4</v>
      </c>
      <c r="H37" s="97">
        <v>-119000</v>
      </c>
      <c r="I37" s="63">
        <v>0</v>
      </c>
      <c r="J37" s="62">
        <v>-119000</v>
      </c>
      <c r="K37" s="63" t="s">
        <v>4</v>
      </c>
      <c r="L37" s="57"/>
    </row>
    <row r="38" spans="1:12" ht="24.95" customHeight="1" thickBot="1">
      <c r="A38" s="2"/>
      <c r="B38" s="29" t="s">
        <v>64</v>
      </c>
      <c r="C38" s="62"/>
      <c r="D38" s="62" t="s">
        <v>4</v>
      </c>
      <c r="E38" s="137" t="s">
        <v>4</v>
      </c>
      <c r="F38" s="62" t="s">
        <v>4</v>
      </c>
      <c r="G38" s="62" t="s">
        <v>4</v>
      </c>
      <c r="H38" s="97" t="s">
        <v>4</v>
      </c>
      <c r="I38" s="63" t="s">
        <v>4</v>
      </c>
      <c r="J38" s="62" t="s">
        <v>4</v>
      </c>
      <c r="K38" s="63" t="s">
        <v>4</v>
      </c>
      <c r="L38" s="9"/>
    </row>
    <row r="39" spans="1:12" ht="24.95" customHeight="1" thickBot="1">
      <c r="A39" s="2"/>
      <c r="B39" s="29" t="s">
        <v>65</v>
      </c>
      <c r="C39" s="62">
        <v>-266</v>
      </c>
      <c r="D39" s="62">
        <v>-347</v>
      </c>
      <c r="E39" s="137">
        <v>-538</v>
      </c>
      <c r="F39" s="62">
        <v>-60</v>
      </c>
      <c r="G39" s="62">
        <v>-122</v>
      </c>
      <c r="H39" s="97">
        <v>-150</v>
      </c>
      <c r="I39" s="63">
        <v>-288</v>
      </c>
      <c r="J39" s="62">
        <v>-214</v>
      </c>
      <c r="K39" s="63">
        <v>-410</v>
      </c>
      <c r="L39" s="57"/>
    </row>
    <row r="40" spans="1:12" ht="24.95" customHeight="1" thickBot="1">
      <c r="A40" s="2"/>
      <c r="B40" s="29" t="s">
        <v>123</v>
      </c>
      <c r="C40" s="81" t="s">
        <v>4</v>
      </c>
      <c r="D40" s="81">
        <v>-298</v>
      </c>
      <c r="E40" s="137" t="s">
        <v>4</v>
      </c>
      <c r="F40" s="81">
        <v>75</v>
      </c>
      <c r="G40" s="81" t="s">
        <v>4</v>
      </c>
      <c r="H40" s="123">
        <f>-373+75</f>
        <v>-298</v>
      </c>
      <c r="I40" s="121" t="s">
        <v>4</v>
      </c>
      <c r="J40" s="81">
        <f>-373+75</f>
        <v>-298</v>
      </c>
      <c r="K40" s="63" t="s">
        <v>4</v>
      </c>
      <c r="L40" s="57"/>
    </row>
    <row r="41" spans="1:12" ht="24.95" customHeight="1" thickBot="1">
      <c r="A41" s="6"/>
      <c r="B41" s="31" t="s">
        <v>66</v>
      </c>
      <c r="C41" s="65">
        <v>-11557</v>
      </c>
      <c r="D41" s="65">
        <v>-10700</v>
      </c>
      <c r="E41" s="138">
        <v>13242</v>
      </c>
      <c r="F41" s="65">
        <f t="shared" ref="F41:I41" si="3">SUM(F33:F40)</f>
        <v>12227</v>
      </c>
      <c r="G41" s="66">
        <f t="shared" si="3"/>
        <v>19018</v>
      </c>
      <c r="H41" s="65">
        <f t="shared" si="3"/>
        <v>7363</v>
      </c>
      <c r="I41" s="66">
        <f t="shared" si="3"/>
        <v>16332</v>
      </c>
      <c r="J41" s="65">
        <f>SUM(J33:J40)</f>
        <v>17536</v>
      </c>
      <c r="K41" s="158">
        <f>SUM(K33:K40)</f>
        <v>38490</v>
      </c>
      <c r="L41" s="9"/>
    </row>
    <row r="42" spans="1:12" ht="24.95" customHeight="1">
      <c r="A42" s="2"/>
      <c r="B42" s="32"/>
      <c r="C42" s="67"/>
      <c r="D42" s="67"/>
      <c r="E42" s="136"/>
      <c r="F42" s="67"/>
      <c r="G42" s="67"/>
      <c r="H42" s="99"/>
      <c r="I42" s="68"/>
      <c r="J42" s="67"/>
      <c r="K42" s="68"/>
      <c r="L42" s="57"/>
    </row>
    <row r="43" spans="1:12" ht="39" customHeight="1" thickBot="1">
      <c r="A43" s="5"/>
      <c r="B43" s="34" t="s">
        <v>67</v>
      </c>
      <c r="C43" s="102">
        <v>-5019</v>
      </c>
      <c r="D43" s="102">
        <v>2365</v>
      </c>
      <c r="E43" s="139">
        <v>1251</v>
      </c>
      <c r="F43" s="102">
        <v>-9663</v>
      </c>
      <c r="G43" s="102">
        <v>-10164</v>
      </c>
      <c r="H43" s="101">
        <v>-4958</v>
      </c>
      <c r="I43" s="103">
        <v>-7389</v>
      </c>
      <c r="J43" s="102">
        <v>-7508</v>
      </c>
      <c r="K43" s="103">
        <v>-9760</v>
      </c>
      <c r="L43" s="57"/>
    </row>
    <row r="44" spans="1:12" ht="24.95" customHeight="1" thickBot="1">
      <c r="A44" s="6"/>
      <c r="B44" s="31" t="s">
        <v>68</v>
      </c>
      <c r="C44" s="65">
        <v>18212</v>
      </c>
      <c r="D44" s="65">
        <v>13193</v>
      </c>
      <c r="E44" s="138">
        <v>15558</v>
      </c>
      <c r="F44" s="65">
        <v>13193</v>
      </c>
      <c r="G44" s="65">
        <v>15558</v>
      </c>
      <c r="H44" s="98">
        <v>13193</v>
      </c>
      <c r="I44" s="66">
        <v>15558</v>
      </c>
      <c r="J44" s="65">
        <v>13193</v>
      </c>
      <c r="K44" s="66">
        <v>15558</v>
      </c>
      <c r="L44" s="57"/>
    </row>
    <row r="45" spans="1:12" ht="24.95" customHeight="1" thickBot="1">
      <c r="A45" s="7"/>
      <c r="B45" s="35" t="s">
        <v>69</v>
      </c>
      <c r="C45" s="72">
        <v>13193</v>
      </c>
      <c r="D45" s="72">
        <v>15558</v>
      </c>
      <c r="E45" s="140">
        <v>16808</v>
      </c>
      <c r="F45" s="72">
        <v>3530</v>
      </c>
      <c r="G45" s="72">
        <v>5394</v>
      </c>
      <c r="H45" s="104">
        <v>8235</v>
      </c>
      <c r="I45" s="105">
        <v>8169</v>
      </c>
      <c r="J45" s="72">
        <v>5685</v>
      </c>
      <c r="K45" s="105">
        <v>5798</v>
      </c>
      <c r="L45" s="9"/>
    </row>
    <row r="46" spans="1:12" ht="15">
      <c r="A46" s="8"/>
      <c r="B46" s="36"/>
      <c r="C46" s="36"/>
      <c r="D46" s="36"/>
      <c r="E46" s="36"/>
      <c r="F46" s="36"/>
      <c r="G46" s="36"/>
      <c r="H46" s="37"/>
      <c r="I46" s="37"/>
      <c r="J46" s="36"/>
      <c r="K46" s="36"/>
      <c r="L46" s="9"/>
    </row>
    <row r="47" spans="1:12">
      <c r="A47" s="38"/>
      <c r="B47" s="188" t="s">
        <v>122</v>
      </c>
      <c r="C47" s="188"/>
      <c r="D47" s="188"/>
      <c r="E47" s="188"/>
      <c r="F47" s="188"/>
      <c r="G47" s="188"/>
      <c r="H47" s="188"/>
      <c r="I47" s="188"/>
      <c r="J47" s="188"/>
      <c r="K47" s="188"/>
      <c r="L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</sheetData>
  <mergeCells count="7">
    <mergeCell ref="C1:I1"/>
    <mergeCell ref="B47:K47"/>
    <mergeCell ref="B3:B4"/>
    <mergeCell ref="F3:G3"/>
    <mergeCell ref="H3:I3"/>
    <mergeCell ref="J3:K3"/>
    <mergeCell ref="C3:E3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8" max="16383" man="1"/>
    <brk id="66" max="16383" man="1"/>
  </rowBreaks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5" sqref="G45"/>
    </sheetView>
  </sheetViews>
  <sheetFormatPr defaultRowHeight="14.25"/>
  <cols>
    <col min="1" max="1" width="3.5" style="13" customWidth="1"/>
    <col min="2" max="2" width="31.5" style="13" customWidth="1"/>
    <col min="3" max="13" width="10.625" style="13" customWidth="1"/>
    <col min="14" max="14" width="11.125" style="13" customWidth="1"/>
    <col min="15" max="16384" width="9" style="13"/>
  </cols>
  <sheetData>
    <row r="1" spans="1:14" ht="84.95" customHeight="1">
      <c r="A1" s="9"/>
      <c r="B1" s="53"/>
      <c r="C1" s="182" t="s">
        <v>127</v>
      </c>
      <c r="D1" s="182"/>
      <c r="E1" s="182"/>
      <c r="F1" s="182"/>
      <c r="G1" s="182"/>
      <c r="H1" s="182"/>
      <c r="I1" s="54"/>
      <c r="J1" s="54"/>
      <c r="K1" s="54"/>
      <c r="L1" s="54"/>
      <c r="M1" s="54"/>
      <c r="N1" s="54"/>
    </row>
    <row r="2" spans="1:14" ht="1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3" customHeight="1" thickBot="1">
      <c r="A3" s="9"/>
      <c r="B3" s="183" t="s">
        <v>124</v>
      </c>
      <c r="C3" s="185" t="s">
        <v>16</v>
      </c>
      <c r="D3" s="186"/>
      <c r="E3" s="187"/>
      <c r="F3" s="113"/>
      <c r="G3" s="114"/>
      <c r="H3" s="114"/>
      <c r="I3" s="186" t="s">
        <v>72</v>
      </c>
      <c r="J3" s="186"/>
      <c r="K3" s="114"/>
      <c r="L3" s="114"/>
      <c r="M3" s="115"/>
      <c r="N3" s="9"/>
    </row>
    <row r="4" spans="1:14" ht="24.95" customHeight="1" thickBot="1">
      <c r="A4" s="9"/>
      <c r="B4" s="184"/>
      <c r="C4" s="119">
        <v>2014</v>
      </c>
      <c r="D4" s="164">
        <v>2015</v>
      </c>
      <c r="E4" s="120">
        <v>2016</v>
      </c>
      <c r="F4" s="118" t="s">
        <v>78</v>
      </c>
      <c r="G4" s="119" t="s">
        <v>79</v>
      </c>
      <c r="H4" s="119" t="s">
        <v>80</v>
      </c>
      <c r="I4" s="119" t="s">
        <v>81</v>
      </c>
      <c r="J4" s="119" t="s">
        <v>87</v>
      </c>
      <c r="K4" s="119" t="s">
        <v>88</v>
      </c>
      <c r="L4" s="164" t="s">
        <v>89</v>
      </c>
      <c r="M4" s="120" t="s">
        <v>139</v>
      </c>
      <c r="N4" s="9"/>
    </row>
    <row r="5" spans="1:14" ht="24.95" customHeight="1" thickBot="1">
      <c r="A5" s="9"/>
      <c r="B5" s="132" t="s">
        <v>128</v>
      </c>
      <c r="C5" s="76">
        <v>268986</v>
      </c>
      <c r="D5" s="76">
        <v>310240</v>
      </c>
      <c r="E5" s="75">
        <v>362770</v>
      </c>
      <c r="F5" s="73">
        <v>63992</v>
      </c>
      <c r="G5" s="76">
        <v>83209</v>
      </c>
      <c r="H5" s="76">
        <v>71179</v>
      </c>
      <c r="I5" s="76">
        <v>91860</v>
      </c>
      <c r="J5" s="77">
        <v>70672</v>
      </c>
      <c r="K5" s="61">
        <v>98986</v>
      </c>
      <c r="L5" s="61">
        <v>82065</v>
      </c>
      <c r="M5" s="78">
        <v>111047</v>
      </c>
      <c r="N5" s="57"/>
    </row>
    <row r="6" spans="1:14" ht="24.95" customHeight="1" thickBot="1">
      <c r="A6" s="9"/>
      <c r="B6" s="132" t="s">
        <v>129</v>
      </c>
      <c r="C6" s="76">
        <v>142928</v>
      </c>
      <c r="D6" s="76">
        <v>165553</v>
      </c>
      <c r="E6" s="75">
        <v>188635</v>
      </c>
      <c r="F6" s="79">
        <v>32498</v>
      </c>
      <c r="G6" s="81">
        <v>46203</v>
      </c>
      <c r="H6" s="81">
        <v>38073</v>
      </c>
      <c r="I6" s="81">
        <v>48779</v>
      </c>
      <c r="J6" s="80">
        <v>35990</v>
      </c>
      <c r="K6" s="61">
        <v>53710</v>
      </c>
      <c r="L6" s="61">
        <v>41816</v>
      </c>
      <c r="M6" s="78">
        <v>57119</v>
      </c>
      <c r="N6" s="57"/>
    </row>
    <row r="7" spans="1:14" ht="24.95" customHeight="1" thickBot="1">
      <c r="A7" s="41"/>
      <c r="B7" s="132" t="s">
        <v>130</v>
      </c>
      <c r="C7" s="81">
        <v>-127481</v>
      </c>
      <c r="D7" s="81">
        <v>-140795</v>
      </c>
      <c r="E7" s="75">
        <v>-164900</v>
      </c>
      <c r="F7" s="81">
        <v>-33480</v>
      </c>
      <c r="G7" s="81">
        <v>-33801</v>
      </c>
      <c r="H7" s="81">
        <v>-34929</v>
      </c>
      <c r="I7" s="81">
        <v>-38584</v>
      </c>
      <c r="J7" s="81">
        <v>-37006</v>
      </c>
      <c r="K7" s="81">
        <v>-42279</v>
      </c>
      <c r="L7" s="81">
        <v>-39633</v>
      </c>
      <c r="M7" s="78">
        <v>-45982</v>
      </c>
      <c r="N7" s="57"/>
    </row>
    <row r="8" spans="1:14" ht="22.5" customHeight="1">
      <c r="A8" s="9"/>
      <c r="B8" s="46" t="s">
        <v>131</v>
      </c>
      <c r="C8" s="85">
        <v>905</v>
      </c>
      <c r="D8" s="85">
        <v>-1243</v>
      </c>
      <c r="E8" s="86">
        <v>435</v>
      </c>
      <c r="F8" s="84">
        <v>-300</v>
      </c>
      <c r="G8" s="85">
        <v>-30</v>
      </c>
      <c r="H8" s="85">
        <v>-64</v>
      </c>
      <c r="I8" s="85">
        <v>-601</v>
      </c>
      <c r="J8" s="88">
        <v>-43</v>
      </c>
      <c r="K8" s="85">
        <v>-7</v>
      </c>
      <c r="L8" s="85">
        <v>-43</v>
      </c>
      <c r="M8" s="86">
        <v>529</v>
      </c>
      <c r="N8" s="57"/>
    </row>
    <row r="9" spans="1:14" ht="19.5" customHeight="1">
      <c r="A9" s="9"/>
      <c r="B9" s="130" t="s">
        <v>132</v>
      </c>
      <c r="C9" s="146">
        <v>16352</v>
      </c>
      <c r="D9" s="146">
        <f>D6+D7+D8</f>
        <v>23515</v>
      </c>
      <c r="E9" s="146">
        <f>E6+E7+E8</f>
        <v>24170</v>
      </c>
      <c r="F9" s="145">
        <v>-1282</v>
      </c>
      <c r="G9" s="129">
        <v>12372</v>
      </c>
      <c r="H9" s="129">
        <v>3080</v>
      </c>
      <c r="I9" s="129">
        <v>9594</v>
      </c>
      <c r="J9" s="129">
        <v>-1059</v>
      </c>
      <c r="K9" s="129">
        <v>11423</v>
      </c>
      <c r="L9" s="129">
        <v>2139</v>
      </c>
      <c r="M9" s="131">
        <v>11666</v>
      </c>
      <c r="N9" s="57"/>
    </row>
    <row r="10" spans="1:14" ht="24.95" customHeight="1" thickBot="1">
      <c r="A10" s="9"/>
      <c r="B10" s="44" t="s">
        <v>133</v>
      </c>
      <c r="C10" s="58">
        <v>-4459</v>
      </c>
      <c r="D10" s="58">
        <v>-5070</v>
      </c>
      <c r="E10" s="75">
        <v>-1183</v>
      </c>
      <c r="F10" s="73">
        <v>-1896</v>
      </c>
      <c r="G10" s="58">
        <v>-1186</v>
      </c>
      <c r="H10" s="58">
        <v>-1330</v>
      </c>
      <c r="I10" s="58">
        <v>-907</v>
      </c>
      <c r="J10" s="58">
        <v>-1272</v>
      </c>
      <c r="K10" s="58">
        <v>-403</v>
      </c>
      <c r="L10" s="58">
        <v>-708</v>
      </c>
      <c r="M10" s="75">
        <v>1200</v>
      </c>
      <c r="N10" s="57"/>
    </row>
    <row r="11" spans="1:14" ht="24.95" customHeight="1">
      <c r="A11" s="9"/>
      <c r="B11" s="141" t="s">
        <v>134</v>
      </c>
      <c r="C11" s="142">
        <v>-1982</v>
      </c>
      <c r="D11" s="142">
        <v>-3731</v>
      </c>
      <c r="E11" s="143">
        <v>-4881</v>
      </c>
      <c r="F11" s="142">
        <v>971</v>
      </c>
      <c r="G11" s="142">
        <v>-2526</v>
      </c>
      <c r="H11" s="142">
        <v>-444</v>
      </c>
      <c r="I11" s="142">
        <v>-1733</v>
      </c>
      <c r="J11" s="142">
        <v>308</v>
      </c>
      <c r="K11" s="142">
        <v>-2148.1256899999998</v>
      </c>
      <c r="L11" s="142">
        <v>-402</v>
      </c>
      <c r="M11" s="144">
        <v>-2638</v>
      </c>
      <c r="N11" s="57"/>
    </row>
    <row r="12" spans="1:14" ht="24.95" customHeight="1" thickBot="1">
      <c r="A12" s="9"/>
      <c r="B12" s="133" t="s">
        <v>135</v>
      </c>
      <c r="C12" s="134">
        <v>9911</v>
      </c>
      <c r="D12" s="134">
        <v>14714</v>
      </c>
      <c r="E12" s="135">
        <v>18106</v>
      </c>
      <c r="F12" s="134">
        <v>-2207</v>
      </c>
      <c r="G12" s="134">
        <v>8660</v>
      </c>
      <c r="H12" s="134">
        <v>1306</v>
      </c>
      <c r="I12" s="134">
        <v>6954</v>
      </c>
      <c r="J12" s="134">
        <v>-2023</v>
      </c>
      <c r="K12" s="134">
        <v>8871.8743099999992</v>
      </c>
      <c r="L12" s="134">
        <v>1029</v>
      </c>
      <c r="M12" s="135">
        <v>10228</v>
      </c>
      <c r="N12" s="57"/>
    </row>
    <row r="13" spans="1:14" ht="24.95" customHeight="1" thickBot="1">
      <c r="A13" s="41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57"/>
    </row>
    <row r="14" spans="1:14" ht="34.5" customHeight="1" thickBot="1">
      <c r="A14" s="9"/>
      <c r="B14" s="183" t="s">
        <v>125</v>
      </c>
      <c r="C14" s="185" t="s">
        <v>16</v>
      </c>
      <c r="D14" s="186"/>
      <c r="E14" s="187"/>
      <c r="F14" s="113"/>
      <c r="G14" s="114"/>
      <c r="H14" s="114"/>
      <c r="I14" s="186" t="s">
        <v>72</v>
      </c>
      <c r="J14" s="186"/>
      <c r="K14" s="114"/>
      <c r="L14" s="114"/>
      <c r="M14" s="115"/>
      <c r="N14" s="57"/>
    </row>
    <row r="15" spans="1:14" ht="24.95" customHeight="1" thickBot="1">
      <c r="A15" s="9"/>
      <c r="B15" s="184"/>
      <c r="C15" s="119">
        <v>2014</v>
      </c>
      <c r="D15" s="164">
        <v>2015</v>
      </c>
      <c r="E15" s="120">
        <v>2016</v>
      </c>
      <c r="F15" s="118" t="s">
        <v>78</v>
      </c>
      <c r="G15" s="119" t="s">
        <v>79</v>
      </c>
      <c r="H15" s="119" t="s">
        <v>80</v>
      </c>
      <c r="I15" s="119" t="s">
        <v>81</v>
      </c>
      <c r="J15" s="119" t="s">
        <v>87</v>
      </c>
      <c r="K15" s="119" t="s">
        <v>88</v>
      </c>
      <c r="L15" s="164" t="s">
        <v>89</v>
      </c>
      <c r="M15" s="120" t="s">
        <v>139</v>
      </c>
      <c r="N15" s="57"/>
    </row>
    <row r="16" spans="1:14" ht="24.95" customHeight="1" thickBot="1">
      <c r="A16" s="9"/>
      <c r="B16" s="132" t="s">
        <v>128</v>
      </c>
      <c r="C16" s="76">
        <v>174402</v>
      </c>
      <c r="D16" s="76">
        <v>203916</v>
      </c>
      <c r="E16" s="75">
        <v>235832</v>
      </c>
      <c r="F16" s="73">
        <v>39255</v>
      </c>
      <c r="G16" s="76">
        <v>49330</v>
      </c>
      <c r="H16" s="76">
        <v>47594</v>
      </c>
      <c r="I16" s="76">
        <v>67737</v>
      </c>
      <c r="J16" s="77">
        <v>48817</v>
      </c>
      <c r="K16" s="61">
        <v>55298</v>
      </c>
      <c r="L16" s="61">
        <v>54581</v>
      </c>
      <c r="M16" s="78">
        <v>77136</v>
      </c>
      <c r="N16" s="57"/>
    </row>
    <row r="17" spans="1:14" ht="24.95" customHeight="1" thickBot="1">
      <c r="A17" s="41"/>
      <c r="B17" s="132" t="s">
        <v>129</v>
      </c>
      <c r="C17" s="81">
        <v>94755</v>
      </c>
      <c r="D17" s="81">
        <v>107195</v>
      </c>
      <c r="E17" s="78">
        <v>123307</v>
      </c>
      <c r="F17" s="79">
        <v>20836</v>
      </c>
      <c r="G17" s="81">
        <v>24801</v>
      </c>
      <c r="H17" s="81">
        <v>24877</v>
      </c>
      <c r="I17" s="81">
        <v>36681</v>
      </c>
      <c r="J17" s="80">
        <v>24955</v>
      </c>
      <c r="K17" s="61">
        <v>29050</v>
      </c>
      <c r="L17" s="61">
        <v>27298</v>
      </c>
      <c r="M17" s="78">
        <v>42005</v>
      </c>
      <c r="N17" s="57"/>
    </row>
    <row r="18" spans="1:14" ht="24.95" customHeight="1" thickBot="1">
      <c r="A18" s="9"/>
      <c r="B18" s="132" t="s">
        <v>130</v>
      </c>
      <c r="C18" s="81">
        <v>-73998</v>
      </c>
      <c r="D18" s="81">
        <v>-86138</v>
      </c>
      <c r="E18" s="78">
        <v>-96320</v>
      </c>
      <c r="F18" s="81">
        <v>-18389</v>
      </c>
      <c r="G18" s="81">
        <v>-19264</v>
      </c>
      <c r="H18" s="81">
        <v>-21261</v>
      </c>
      <c r="I18" s="76">
        <v>-27224</v>
      </c>
      <c r="J18" s="81">
        <v>-22159</v>
      </c>
      <c r="K18" s="81">
        <v>-22647</v>
      </c>
      <c r="L18" s="81">
        <v>-22924</v>
      </c>
      <c r="M18" s="78">
        <v>-28590</v>
      </c>
      <c r="N18" s="57"/>
    </row>
    <row r="19" spans="1:14" ht="24.95" customHeight="1">
      <c r="A19" s="9"/>
      <c r="B19" s="46" t="s">
        <v>131</v>
      </c>
      <c r="C19" s="85">
        <v>-312</v>
      </c>
      <c r="D19" s="85">
        <v>-1234</v>
      </c>
      <c r="E19" s="86">
        <v>-69</v>
      </c>
      <c r="F19" s="84">
        <v>-42</v>
      </c>
      <c r="G19" s="85">
        <v>-211</v>
      </c>
      <c r="H19" s="85">
        <v>-22</v>
      </c>
      <c r="I19" s="171">
        <v>-958</v>
      </c>
      <c r="J19" s="88">
        <v>115</v>
      </c>
      <c r="K19" s="85">
        <v>-136</v>
      </c>
      <c r="L19" s="85">
        <v>22</v>
      </c>
      <c r="M19" s="86">
        <v>-71</v>
      </c>
      <c r="N19" s="57"/>
    </row>
    <row r="20" spans="1:14" ht="24.95" customHeight="1">
      <c r="A20" s="41"/>
      <c r="B20" s="130" t="s">
        <v>132</v>
      </c>
      <c r="C20" s="146">
        <f>C17+C18+C19</f>
        <v>20445</v>
      </c>
      <c r="D20" s="146">
        <f>D17+D18+D19</f>
        <v>19823</v>
      </c>
      <c r="E20" s="146">
        <f>E17+E18+E19</f>
        <v>26918</v>
      </c>
      <c r="F20" s="145">
        <v>2405</v>
      </c>
      <c r="G20" s="129">
        <v>5326</v>
      </c>
      <c r="H20" s="129">
        <v>3594</v>
      </c>
      <c r="I20" s="172">
        <v>8498</v>
      </c>
      <c r="J20" s="129">
        <v>2911</v>
      </c>
      <c r="K20" s="129">
        <v>6267</v>
      </c>
      <c r="L20" s="129">
        <v>4396</v>
      </c>
      <c r="M20" s="131">
        <v>13344</v>
      </c>
      <c r="N20" s="57"/>
    </row>
    <row r="21" spans="1:14" ht="21" customHeight="1" thickBot="1">
      <c r="A21" s="9"/>
      <c r="B21" s="44" t="s">
        <v>133</v>
      </c>
      <c r="C21" s="58">
        <v>-6886</v>
      </c>
      <c r="D21" s="58">
        <v>-6119</v>
      </c>
      <c r="E21" s="75">
        <v>-5460</v>
      </c>
      <c r="F21" s="73">
        <v>-1983</v>
      </c>
      <c r="G21" s="58">
        <v>-1002</v>
      </c>
      <c r="H21" s="76">
        <v>-1365</v>
      </c>
      <c r="I21" s="74">
        <v>-1769</v>
      </c>
      <c r="J21" s="58">
        <v>-676</v>
      </c>
      <c r="K21" s="58">
        <v>-1863</v>
      </c>
      <c r="L21" s="58">
        <v>-660</v>
      </c>
      <c r="M21" s="75">
        <v>-2261</v>
      </c>
      <c r="N21" s="57"/>
    </row>
    <row r="22" spans="1:14" ht="15.75" customHeight="1">
      <c r="A22" s="41"/>
      <c r="B22" s="141" t="s">
        <v>134</v>
      </c>
      <c r="C22" s="142">
        <v>-3185</v>
      </c>
      <c r="D22" s="142">
        <v>-3057</v>
      </c>
      <c r="E22" s="143">
        <v>-4376</v>
      </c>
      <c r="F22" s="142">
        <v>-203</v>
      </c>
      <c r="G22" s="142">
        <v>-864</v>
      </c>
      <c r="H22" s="142">
        <v>-466</v>
      </c>
      <c r="I22" s="173">
        <v>-1524</v>
      </c>
      <c r="J22" s="142">
        <v>-341</v>
      </c>
      <c r="K22" s="142">
        <v>-1064</v>
      </c>
      <c r="L22" s="142">
        <v>-753</v>
      </c>
      <c r="M22" s="144">
        <v>-2218</v>
      </c>
      <c r="N22" s="57"/>
    </row>
    <row r="23" spans="1:14" ht="15.75" thickBot="1">
      <c r="A23" s="45"/>
      <c r="B23" s="133" t="s">
        <v>135</v>
      </c>
      <c r="C23" s="134">
        <v>10374</v>
      </c>
      <c r="D23" s="134">
        <v>10647</v>
      </c>
      <c r="E23" s="135">
        <v>17082</v>
      </c>
      <c r="F23" s="134">
        <v>219</v>
      </c>
      <c r="G23" s="134">
        <v>3460</v>
      </c>
      <c r="H23" s="134">
        <v>1763</v>
      </c>
      <c r="I23" s="174">
        <v>5205</v>
      </c>
      <c r="J23" s="134">
        <v>1894</v>
      </c>
      <c r="K23" s="148">
        <v>3340</v>
      </c>
      <c r="L23" s="148">
        <v>2983</v>
      </c>
      <c r="M23" s="135">
        <v>8865</v>
      </c>
      <c r="N23" s="57"/>
    </row>
    <row r="24" spans="1:14" ht="24.95" customHeight="1" thickBot="1">
      <c r="A24" s="9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57"/>
    </row>
    <row r="25" spans="1:14" ht="39" customHeight="1" thickBot="1">
      <c r="A25" s="9"/>
      <c r="B25" s="183" t="s">
        <v>126</v>
      </c>
      <c r="C25" s="185" t="s">
        <v>16</v>
      </c>
      <c r="D25" s="186"/>
      <c r="E25" s="187"/>
      <c r="F25" s="113"/>
      <c r="G25" s="114"/>
      <c r="H25" s="114"/>
      <c r="I25" s="186" t="s">
        <v>72</v>
      </c>
      <c r="J25" s="186"/>
      <c r="K25" s="114"/>
      <c r="L25" s="114"/>
      <c r="M25" s="115"/>
      <c r="N25" s="57"/>
    </row>
    <row r="26" spans="1:14" ht="21" customHeight="1" thickBot="1">
      <c r="A26" s="9"/>
      <c r="B26" s="184"/>
      <c r="C26" s="119">
        <v>2014</v>
      </c>
      <c r="D26" s="164">
        <v>2015</v>
      </c>
      <c r="E26" s="120">
        <v>2016</v>
      </c>
      <c r="F26" s="118" t="s">
        <v>78</v>
      </c>
      <c r="G26" s="119" t="s">
        <v>79</v>
      </c>
      <c r="H26" s="119" t="s">
        <v>80</v>
      </c>
      <c r="I26" s="119" t="s">
        <v>81</v>
      </c>
      <c r="J26" s="119" t="s">
        <v>87</v>
      </c>
      <c r="K26" s="119" t="s">
        <v>88</v>
      </c>
      <c r="L26" s="164" t="s">
        <v>89</v>
      </c>
      <c r="M26" s="120" t="s">
        <v>139</v>
      </c>
      <c r="N26" s="57"/>
    </row>
    <row r="27" spans="1:14" ht="25.5" customHeight="1" thickBot="1">
      <c r="A27" s="41"/>
      <c r="B27" s="132" t="s">
        <v>128</v>
      </c>
      <c r="C27" s="76">
        <f>C5+C16</f>
        <v>443388</v>
      </c>
      <c r="D27" s="76">
        <f>D5+D16</f>
        <v>514156</v>
      </c>
      <c r="E27" s="75">
        <f>E5+E16</f>
        <v>598602</v>
      </c>
      <c r="F27" s="73">
        <v>103247</v>
      </c>
      <c r="G27" s="76">
        <v>132539</v>
      </c>
      <c r="H27" s="76">
        <v>118773</v>
      </c>
      <c r="I27" s="76">
        <f>I16+I5</f>
        <v>159597</v>
      </c>
      <c r="J27" s="77">
        <v>119489</v>
      </c>
      <c r="K27" s="61">
        <v>154284</v>
      </c>
      <c r="L27" s="61">
        <v>136646</v>
      </c>
      <c r="M27" s="78">
        <f>M16+M5</f>
        <v>188183</v>
      </c>
      <c r="N27" s="57"/>
    </row>
    <row r="28" spans="1:14" ht="24.95" customHeight="1" thickBot="1">
      <c r="A28" s="9"/>
      <c r="B28" s="132" t="s">
        <v>129</v>
      </c>
      <c r="C28" s="76">
        <f t="shared" ref="C28:D30" si="0">C6+C17</f>
        <v>237683</v>
      </c>
      <c r="D28" s="76">
        <f t="shared" si="0"/>
        <v>272748</v>
      </c>
      <c r="E28" s="78">
        <f t="shared" ref="E28" si="1">E6+E17</f>
        <v>311942</v>
      </c>
      <c r="F28" s="79">
        <v>53334</v>
      </c>
      <c r="G28" s="81">
        <v>71004</v>
      </c>
      <c r="H28" s="81">
        <v>62950</v>
      </c>
      <c r="I28" s="81">
        <f t="shared" ref="I28:I34" si="2">I17+I6</f>
        <v>85460</v>
      </c>
      <c r="J28" s="80">
        <v>60945</v>
      </c>
      <c r="K28" s="61">
        <v>82759</v>
      </c>
      <c r="L28" s="61">
        <v>69114</v>
      </c>
      <c r="M28" s="78">
        <f>M17+M6</f>
        <v>99124</v>
      </c>
      <c r="N28" s="57"/>
    </row>
    <row r="29" spans="1:14" ht="24.95" customHeight="1" thickBot="1">
      <c r="A29" s="9"/>
      <c r="B29" s="132" t="s">
        <v>130</v>
      </c>
      <c r="C29" s="76">
        <f t="shared" si="0"/>
        <v>-201479</v>
      </c>
      <c r="D29" s="76">
        <f t="shared" si="0"/>
        <v>-226933</v>
      </c>
      <c r="E29" s="78">
        <f t="shared" ref="E29" si="3">E7+E18</f>
        <v>-261220</v>
      </c>
      <c r="F29" s="81">
        <v>-51869</v>
      </c>
      <c r="G29" s="81">
        <v>-53065</v>
      </c>
      <c r="H29" s="81">
        <v>-56190</v>
      </c>
      <c r="I29" s="81">
        <f>I18+I7</f>
        <v>-65808</v>
      </c>
      <c r="J29" s="81">
        <v>-59165</v>
      </c>
      <c r="K29" s="81">
        <v>-64926</v>
      </c>
      <c r="L29" s="81">
        <v>-62557</v>
      </c>
      <c r="M29" s="78">
        <f>M7+M18</f>
        <v>-74572</v>
      </c>
      <c r="N29" s="57"/>
    </row>
    <row r="30" spans="1:14" ht="24.95" customHeight="1">
      <c r="A30" s="9"/>
      <c r="B30" s="46" t="s">
        <v>131</v>
      </c>
      <c r="C30" s="87">
        <f t="shared" si="0"/>
        <v>593</v>
      </c>
      <c r="D30" s="87">
        <f t="shared" si="0"/>
        <v>-2477</v>
      </c>
      <c r="E30" s="86">
        <f>E8+E19</f>
        <v>366</v>
      </c>
      <c r="F30" s="84">
        <v>-342</v>
      </c>
      <c r="G30" s="85">
        <f>-241-249</f>
        <v>-490</v>
      </c>
      <c r="H30" s="85">
        <v>-86</v>
      </c>
      <c r="I30" s="85">
        <f t="shared" si="2"/>
        <v>-1559</v>
      </c>
      <c r="J30" s="88">
        <v>72</v>
      </c>
      <c r="K30" s="85">
        <v>-143</v>
      </c>
      <c r="L30" s="85">
        <v>-21</v>
      </c>
      <c r="M30" s="86">
        <f>M8+M19</f>
        <v>458</v>
      </c>
      <c r="N30" s="57"/>
    </row>
    <row r="31" spans="1:14" ht="24.95" customHeight="1">
      <c r="A31" s="9"/>
      <c r="B31" s="130" t="s">
        <v>132</v>
      </c>
      <c r="C31" s="129">
        <v>36797</v>
      </c>
      <c r="D31" s="129">
        <f>D9+D20</f>
        <v>43338</v>
      </c>
      <c r="E31" s="147">
        <f>E20+E9</f>
        <v>51088</v>
      </c>
      <c r="F31" s="145">
        <v>1123</v>
      </c>
      <c r="G31" s="129">
        <f>G28+G29+G30</f>
        <v>17449</v>
      </c>
      <c r="H31" s="129">
        <v>6674</v>
      </c>
      <c r="I31" s="129">
        <f t="shared" si="2"/>
        <v>18092</v>
      </c>
      <c r="J31" s="129">
        <v>1852</v>
      </c>
      <c r="K31" s="129">
        <v>17690</v>
      </c>
      <c r="L31" s="129">
        <v>6535</v>
      </c>
      <c r="M31" s="131">
        <f>M20+M9</f>
        <v>25010</v>
      </c>
      <c r="N31" s="57"/>
    </row>
    <row r="32" spans="1:14" ht="24.95" customHeight="1" thickBot="1">
      <c r="A32" s="9"/>
      <c r="B32" s="44" t="s">
        <v>133</v>
      </c>
      <c r="C32" s="58">
        <f>C10+C21</f>
        <v>-11345</v>
      </c>
      <c r="D32" s="58">
        <f t="shared" ref="D31:D33" si="4">D10+D21</f>
        <v>-11189</v>
      </c>
      <c r="E32" s="75">
        <f>E10+E21</f>
        <v>-6643</v>
      </c>
      <c r="F32" s="73">
        <v>-3879</v>
      </c>
      <c r="G32" s="58">
        <f>-2188+249</f>
        <v>-1939</v>
      </c>
      <c r="H32" s="76">
        <v>-2695</v>
      </c>
      <c r="I32" s="76">
        <f t="shared" si="2"/>
        <v>-2676</v>
      </c>
      <c r="J32" s="58">
        <v>-1948</v>
      </c>
      <c r="K32" s="58">
        <v>-2266</v>
      </c>
      <c r="L32" s="58">
        <v>-1368</v>
      </c>
      <c r="M32" s="75">
        <f>M10+M21</f>
        <v>-1061</v>
      </c>
      <c r="N32" s="57"/>
    </row>
    <row r="33" spans="1:14" ht="24.95" customHeight="1">
      <c r="A33" s="9"/>
      <c r="B33" s="141" t="s">
        <v>134</v>
      </c>
      <c r="C33" s="142">
        <f>C22+C11</f>
        <v>-5167</v>
      </c>
      <c r="D33" s="142">
        <f t="shared" si="4"/>
        <v>-6788</v>
      </c>
      <c r="E33" s="143">
        <f>E22+E11</f>
        <v>-9257</v>
      </c>
      <c r="F33" s="142">
        <v>768</v>
      </c>
      <c r="G33" s="142">
        <v>-3389</v>
      </c>
      <c r="H33" s="142">
        <v>-910</v>
      </c>
      <c r="I33" s="142">
        <f t="shared" si="2"/>
        <v>-3257</v>
      </c>
      <c r="J33" s="142">
        <v>-33</v>
      </c>
      <c r="K33" s="142">
        <v>-3212.1256899999998</v>
      </c>
      <c r="L33" s="142">
        <v>-1155</v>
      </c>
      <c r="M33" s="144">
        <f>M22+M11</f>
        <v>-4856</v>
      </c>
      <c r="N33" s="57"/>
    </row>
    <row r="34" spans="1:14" ht="24.95" customHeight="1" thickBot="1">
      <c r="A34" s="9"/>
      <c r="B34" s="133" t="s">
        <v>135</v>
      </c>
      <c r="C34" s="134">
        <v>20285</v>
      </c>
      <c r="D34" s="134">
        <f>D23+D12</f>
        <v>25361</v>
      </c>
      <c r="E34" s="135">
        <f>E23+E12</f>
        <v>35188</v>
      </c>
      <c r="F34" s="134">
        <v>-1988</v>
      </c>
      <c r="G34" s="134">
        <f>G31+G32+G33</f>
        <v>12121</v>
      </c>
      <c r="H34" s="134">
        <v>3069</v>
      </c>
      <c r="I34" s="134">
        <f t="shared" si="2"/>
        <v>12159</v>
      </c>
      <c r="J34" s="134">
        <v>-129</v>
      </c>
      <c r="K34" s="134">
        <v>12211.874309999999</v>
      </c>
      <c r="L34" s="134">
        <v>4012</v>
      </c>
      <c r="M34" s="135">
        <f>M23+M12</f>
        <v>19093</v>
      </c>
      <c r="N34" s="57"/>
    </row>
    <row r="35" spans="1:14" ht="24.95" customHeight="1">
      <c r="A35" s="9"/>
      <c r="B35" s="126"/>
      <c r="C35" s="127"/>
      <c r="D35" s="127"/>
      <c r="E35" s="127"/>
      <c r="F35" s="127"/>
      <c r="G35" s="127"/>
      <c r="H35" s="127"/>
      <c r="I35" s="127"/>
      <c r="J35" s="128"/>
      <c r="K35" s="149"/>
      <c r="L35" s="149"/>
      <c r="M35" s="127"/>
      <c r="N35" s="57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188" t="s">
        <v>122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63"/>
      <c r="M37" s="56"/>
      <c r="N37" s="9"/>
    </row>
    <row r="38" spans="1:14">
      <c r="A38" s="9"/>
      <c r="B38" s="49" t="s">
        <v>73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8"/>
      <c r="N38" s="9"/>
    </row>
    <row r="39" spans="1:14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8"/>
      <c r="N39" s="9"/>
    </row>
    <row r="45" spans="1:14">
      <c r="F45" s="192"/>
      <c r="G45" s="192"/>
      <c r="H45" s="192"/>
      <c r="I45" s="192"/>
      <c r="J45" s="192"/>
      <c r="K45" s="192"/>
      <c r="L45" s="192"/>
      <c r="M45" s="192"/>
    </row>
    <row r="46" spans="1:14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1:14">
      <c r="F47" s="193"/>
      <c r="G47" s="193"/>
      <c r="H47" s="193"/>
      <c r="I47" s="193"/>
      <c r="J47" s="193"/>
      <c r="K47" s="193"/>
      <c r="L47" s="197"/>
      <c r="M47" s="193"/>
    </row>
    <row r="48" spans="1:14">
      <c r="F48" s="193"/>
      <c r="G48" s="193"/>
      <c r="H48" s="193"/>
      <c r="I48" s="193"/>
      <c r="J48" s="193"/>
      <c r="K48" s="193"/>
      <c r="L48" s="193"/>
      <c r="M48" s="193"/>
    </row>
    <row r="49" spans="6:13">
      <c r="F49" s="193"/>
      <c r="G49" s="193"/>
      <c r="H49" s="193"/>
      <c r="I49" s="193"/>
      <c r="J49" s="193"/>
      <c r="K49" s="197"/>
      <c r="L49" s="193"/>
      <c r="M49" s="193"/>
    </row>
  </sheetData>
  <mergeCells count="11">
    <mergeCell ref="C1:H1"/>
    <mergeCell ref="B3:B4"/>
    <mergeCell ref="C3:E3"/>
    <mergeCell ref="I3:J3"/>
    <mergeCell ref="B37:K37"/>
    <mergeCell ref="B14:B15"/>
    <mergeCell ref="C14:E14"/>
    <mergeCell ref="I14:J14"/>
    <mergeCell ref="B25:B26"/>
    <mergeCell ref="C25:E25"/>
    <mergeCell ref="I25:J25"/>
  </mergeCell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Tytułowa VG</vt:lpstr>
      <vt:lpstr>Bilans VG</vt:lpstr>
      <vt:lpstr>Rachunek zysków i strat VG</vt:lpstr>
      <vt:lpstr>Przepływy pieniężne VG</vt:lpstr>
      <vt:lpstr>Segmenty</vt:lpstr>
      <vt:lpstr>'Rachunek zysków i strat VG'!Obszar_wydruku</vt:lpstr>
      <vt:lpstr>Segmenty!Obszar_wydruku</vt:lpstr>
      <vt:lpstr>'Tytułowa VG'!Obszar_wydruku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p.baranski</dc:creator>
  <cp:lastModifiedBy>wnowak</cp:lastModifiedBy>
  <cp:lastPrinted>2012-02-20T09:39:36Z</cp:lastPrinted>
  <dcterms:created xsi:type="dcterms:W3CDTF">2012-02-09T13:26:38Z</dcterms:created>
  <dcterms:modified xsi:type="dcterms:W3CDTF">2017-03-29T14:26:08Z</dcterms:modified>
</cp:coreProperties>
</file>